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300" activeTab="3"/>
  </bookViews>
  <sheets>
    <sheet name="NOTES" sheetId="1" r:id="rId1"/>
    <sheet name="STORM " sheetId="2" r:id="rId2"/>
    <sheet name="WATER" sheetId="3" r:id="rId3"/>
    <sheet name="SANITARY SEWER" sheetId="4" r:id="rId4"/>
    <sheet name="GRADING" sheetId="5" r:id="rId5"/>
    <sheet name="PAVING" sheetId="6" r:id="rId6"/>
    <sheet name="RETAINING WALLS" sheetId="7" r:id="rId7"/>
    <sheet name="TOTALS" sheetId="8" r:id="rId8"/>
  </sheets>
  <definedNames>
    <definedName name="_xlnm.Print_Area" localSheetId="4">'GRADING'!$A$1:$F$16</definedName>
    <definedName name="_xlnm.Print_Area" localSheetId="0">'NOTES'!$A$2:$L$37</definedName>
    <definedName name="_xlnm.Print_Area" localSheetId="5">'PAVING'!$C$1:$N$58</definedName>
    <definedName name="_xlnm.Print_Area" localSheetId="3">'SANITARY SEWER'!$A$42:$H$61</definedName>
    <definedName name="_xlnm.Print_Area" localSheetId="2">'WATER'!$A$1:$F$15</definedName>
  </definedNames>
  <calcPr fullCalcOnLoad="1"/>
</workbook>
</file>

<file path=xl/sharedStrings.xml><?xml version="1.0" encoding="utf-8"?>
<sst xmlns="http://schemas.openxmlformats.org/spreadsheetml/2006/main" count="1142" uniqueCount="280">
  <si>
    <t>ITEM #</t>
  </si>
  <si>
    <t>ITEM DESCRIPTION</t>
  </si>
  <si>
    <t>UOM</t>
  </si>
  <si>
    <t>QUANTITY</t>
  </si>
  <si>
    <t>UNIT PRICE</t>
  </si>
  <si>
    <t>TOTAL COST</t>
  </si>
  <si>
    <t>Storm - RCP- Class III - 18"</t>
  </si>
  <si>
    <t>LF</t>
  </si>
  <si>
    <t>Storm - RCP- Class III - 21"</t>
  </si>
  <si>
    <t>Storm - RCP- Class III - 24"</t>
  </si>
  <si>
    <t>Storm - Inlets - Standard Curb - 10'</t>
  </si>
  <si>
    <t>Storm - General - Type A Rock Rip-Rap 6"-12" Dia - 18" Thick</t>
  </si>
  <si>
    <t>Storm - General - Trench safety</t>
  </si>
  <si>
    <t>S-2</t>
  </si>
  <si>
    <t>S-1</t>
  </si>
  <si>
    <t>S-3</t>
  </si>
  <si>
    <t>S-4</t>
  </si>
  <si>
    <t>S-5</t>
  </si>
  <si>
    <t>S-6</t>
  </si>
  <si>
    <t>S-7</t>
  </si>
  <si>
    <t>S-8</t>
  </si>
  <si>
    <t>S-9</t>
  </si>
  <si>
    <t>TOTALS</t>
  </si>
  <si>
    <t>Water - Valves - Gate - 8"</t>
  </si>
  <si>
    <t>Water - Fittings - Plugs - 8"</t>
  </si>
  <si>
    <t>Water - General - Pressure Test &amp; Disinfection</t>
  </si>
  <si>
    <t>EA</t>
  </si>
  <si>
    <t>TON</t>
  </si>
  <si>
    <t>LS</t>
  </si>
  <si>
    <t>SY</t>
  </si>
  <si>
    <t>SS-1</t>
  </si>
  <si>
    <t>SS-2</t>
  </si>
  <si>
    <t>SS-3</t>
  </si>
  <si>
    <t>SS-4</t>
  </si>
  <si>
    <t>SS-5</t>
  </si>
  <si>
    <t>SS-6</t>
  </si>
  <si>
    <t>SS-7</t>
  </si>
  <si>
    <t>SS-8</t>
  </si>
  <si>
    <t>SS-9</t>
  </si>
  <si>
    <t>SS-10</t>
  </si>
  <si>
    <t>Sewer - PVC - SDR 35 - 8"</t>
  </si>
  <si>
    <t>Sewer - Fittings - Laterals - 4"</t>
  </si>
  <si>
    <t>Sewer - General - Pressure Test</t>
  </si>
  <si>
    <t>Sewer - General - Television Inspection</t>
  </si>
  <si>
    <t>SS-11</t>
  </si>
  <si>
    <t>SS-12</t>
  </si>
  <si>
    <t>SF</t>
  </si>
  <si>
    <t>4" X 5' Concrete Sidewalk</t>
  </si>
  <si>
    <t>6" Lime Stabilized Subgrade</t>
  </si>
  <si>
    <t>Lime Material</t>
  </si>
  <si>
    <t>Barrier Free Ramp</t>
  </si>
  <si>
    <t>GRADING SCOPE OF WORK</t>
  </si>
  <si>
    <t>Clearing and Grubbing</t>
  </si>
  <si>
    <t>AC</t>
  </si>
  <si>
    <t>Tree Grinding and Disposal</t>
  </si>
  <si>
    <t>CY</t>
  </si>
  <si>
    <t>Lot Benching</t>
  </si>
  <si>
    <t>Grass Seeding</t>
  </si>
  <si>
    <t>6" 3000 PSI Reinf. Concrete Street Pavement</t>
  </si>
  <si>
    <t>Curb Inlet Protection</t>
  </si>
  <si>
    <t xml:space="preserve">Temporary Street Barricade </t>
  </si>
  <si>
    <t>Reinf. Concrete Header w/rock rip-rap</t>
  </si>
  <si>
    <t>Stabilized Construction Entrance</t>
  </si>
  <si>
    <t>Water - Valves - Gate - 6"</t>
  </si>
  <si>
    <t xml:space="preserve">Sewer - Fittings - Clean Outs </t>
  </si>
  <si>
    <t>W-1</t>
  </si>
  <si>
    <t>W-2</t>
  </si>
  <si>
    <t>W-3</t>
  </si>
  <si>
    <t>W-4</t>
  </si>
  <si>
    <t>W-5</t>
  </si>
  <si>
    <t>W-6</t>
  </si>
  <si>
    <t>W-7</t>
  </si>
  <si>
    <t>W-8</t>
  </si>
  <si>
    <t>W-9</t>
  </si>
  <si>
    <t>SIDE YARD WALLS</t>
  </si>
  <si>
    <t>Block</t>
  </si>
  <si>
    <t>Lot</t>
  </si>
  <si>
    <t>TW</t>
  </si>
  <si>
    <t xml:space="preserve">BW </t>
  </si>
  <si>
    <t xml:space="preserve">Total </t>
  </si>
  <si>
    <t>Price/</t>
  </si>
  <si>
    <t>Wall</t>
  </si>
  <si>
    <t>REAR</t>
  </si>
  <si>
    <t xml:space="preserve"> FRONT</t>
  </si>
  <si>
    <t>FRONT</t>
  </si>
  <si>
    <t>sqft</t>
  </si>
  <si>
    <t xml:space="preserve"> Price</t>
  </si>
  <si>
    <t>REAR YARD WALLS</t>
  </si>
  <si>
    <t>TW L</t>
  </si>
  <si>
    <t xml:space="preserve">BW L </t>
  </si>
  <si>
    <t>TW R</t>
  </si>
  <si>
    <t xml:space="preserve">BW R </t>
  </si>
  <si>
    <t>LOT</t>
  </si>
  <si>
    <t>WIDTH</t>
  </si>
  <si>
    <t>WALL</t>
  </si>
  <si>
    <t>AREA</t>
  </si>
  <si>
    <t>LENGTH</t>
  </si>
  <si>
    <t>TOTAL SIDE YARD WALLS</t>
  </si>
  <si>
    <t>TOTAL REARYARD WALLS</t>
  </si>
  <si>
    <t>LDEV 661 FINAL EXAM</t>
  </si>
  <si>
    <t>STORM WATER</t>
  </si>
  <si>
    <t>WATER</t>
  </si>
  <si>
    <t>SANITARY SEWER</t>
  </si>
  <si>
    <t>GRADING</t>
  </si>
  <si>
    <t>PAVING</t>
  </si>
  <si>
    <t>RETAINING WALLS</t>
  </si>
  <si>
    <t>LDEV 661 FINAL EXAM NOTES</t>
  </si>
  <si>
    <t>SUBGRADE</t>
  </si>
  <si>
    <t>LIME</t>
  </si>
  <si>
    <t>PAVEMENT ONLY</t>
  </si>
  <si>
    <t>Cut</t>
  </si>
  <si>
    <t>Fill</t>
  </si>
  <si>
    <t>Borrow</t>
  </si>
  <si>
    <t>Street Lights</t>
  </si>
  <si>
    <t>Street Name Sign</t>
  </si>
  <si>
    <t>Storm - RCP- Class III - 36"</t>
  </si>
  <si>
    <t>Storm - RCP- Class III - 48"</t>
  </si>
  <si>
    <t>S-10</t>
  </si>
  <si>
    <t>S-11</t>
  </si>
  <si>
    <t>S-12</t>
  </si>
  <si>
    <t>S-13</t>
  </si>
  <si>
    <t>ITEM#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</si>
  <si>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</si>
  <si>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</si>
  <si>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</si>
  <si>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</si>
  <si>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</si>
  <si>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</si>
  <si>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</si>
  <si>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</si>
  <si>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</si>
  <si>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</si>
  <si>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</si>
  <si>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</si>
  <si>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TONS</t>
  </si>
  <si>
    <t>SY SUBGRADE</t>
  </si>
  <si>
    <t>SY PAVING</t>
  </si>
  <si>
    <t>TOTAL HMAC</t>
  </si>
  <si>
    <t>TOTAL SUBGRADE</t>
  </si>
  <si>
    <t>TOTAL LIME</t>
  </si>
  <si>
    <t>NO LATE SUBMITTALS WILL BE ACCEPTED.</t>
  </si>
  <si>
    <t>STORMWATER TOTALS</t>
  </si>
  <si>
    <t>LINE B</t>
  </si>
  <si>
    <t>LINE D</t>
  </si>
  <si>
    <t>LINE A</t>
  </si>
  <si>
    <t>LINE F</t>
  </si>
  <si>
    <t>LINE E</t>
  </si>
  <si>
    <t>LINE H</t>
  </si>
  <si>
    <t>LINE I</t>
  </si>
  <si>
    <t>WATER TOTALS</t>
  </si>
  <si>
    <t>SANITARY TOTALS</t>
  </si>
  <si>
    <t>ASPHALT TRANSITION</t>
  </si>
  <si>
    <t>HEATHERWOOD DRIVE</t>
  </si>
  <si>
    <t>BASSWOOD DRIVE</t>
  </si>
  <si>
    <t>THICKET DRIVE</t>
  </si>
  <si>
    <t>BARKWOOD DRIVE</t>
  </si>
  <si>
    <t>SPRUCEWOOD DRIVE</t>
  </si>
  <si>
    <t>ASHWOOD DRIVE</t>
  </si>
  <si>
    <t>RED CEDAR DRIVE</t>
  </si>
  <si>
    <t>SUGARBERRY DRIVE</t>
  </si>
  <si>
    <t>LAKE FOREST ROAD</t>
  </si>
  <si>
    <t>PAVING TOTALS</t>
  </si>
  <si>
    <t>P13</t>
  </si>
  <si>
    <t>8"</t>
  </si>
  <si>
    <t>6"</t>
  </si>
  <si>
    <t>THICKNESS</t>
  </si>
  <si>
    <t>TOTAL 8" CONC</t>
  </si>
  <si>
    <t>TOTAL 6" CONC</t>
  </si>
  <si>
    <t xml:space="preserve"> LBS/SQ YD OF SUBGRADE</t>
  </si>
  <si>
    <t>8" 3500 PSI Reinf. Concrete Street Pavement</t>
  </si>
  <si>
    <t>BFR</t>
  </si>
  <si>
    <t>Stop Signs</t>
  </si>
  <si>
    <t>Storm - Inlets - Standard Curb - 12'</t>
  </si>
  <si>
    <t>Storm - Inlets - Standard Curb - 15'</t>
  </si>
  <si>
    <t>Storm - Inlets - Standard Curb - 20'</t>
  </si>
  <si>
    <t>Storm - Inlets - Recessed Curb - 10'</t>
  </si>
  <si>
    <t>Storm - RCP- Class III - 33"</t>
  </si>
  <si>
    <t>Storm - RCP- Class III - 30"</t>
  </si>
  <si>
    <t>Storm - RCP- Class III - 27"</t>
  </si>
  <si>
    <t>Storm - RCP- Class III - 42"</t>
  </si>
  <si>
    <t>Storm - RCP- Class III - 39"</t>
  </si>
  <si>
    <t>Storm Headwalls - Type "C" - 27"</t>
  </si>
  <si>
    <t>Storm Headwalls - Type "C" - 42"</t>
  </si>
  <si>
    <t>Storm - Inlets - Recessed Curb - 15'</t>
  </si>
  <si>
    <t>S-14</t>
  </si>
  <si>
    <t>Weir Structure</t>
  </si>
  <si>
    <t>Overflow Structure</t>
  </si>
  <si>
    <t>Pilot Channel</t>
  </si>
  <si>
    <t>S-15</t>
  </si>
  <si>
    <t>Access Ramp</t>
  </si>
  <si>
    <t>S-16</t>
  </si>
  <si>
    <t>S-17</t>
  </si>
  <si>
    <t>S-18</t>
  </si>
  <si>
    <t>S-19</t>
  </si>
  <si>
    <t>S-20</t>
  </si>
  <si>
    <t>S-21</t>
  </si>
  <si>
    <t>S-22</t>
  </si>
  <si>
    <t>S-23</t>
  </si>
  <si>
    <t>S-24</t>
  </si>
  <si>
    <t>S-25</t>
  </si>
  <si>
    <t>TOTAL STORM COSTS</t>
  </si>
  <si>
    <t xml:space="preserve">Water - Fittings - Fire Hydrant Assembly </t>
  </si>
  <si>
    <t>Water - General - Services - 1" Copper with Meter Box</t>
  </si>
  <si>
    <t>Water - Fittings - Tees, Bends, Couplings</t>
  </si>
  <si>
    <t>Water - PVC - C900 DR14 - 8" w/Fittings and Blocking</t>
  </si>
  <si>
    <t>Water - General - Remove Existing Plug &amp; Connect</t>
  </si>
  <si>
    <t>Sewer - PVC - SDR 26 - 8" Greater than 12' deep</t>
  </si>
  <si>
    <t>Sewer - PVC - SDR 26 - 10" Greater than 12' deep</t>
  </si>
  <si>
    <t>Sewer - Manholes - 4' Dia. - Standard</t>
  </si>
  <si>
    <t>Sewer - Manholes - 5' Dia. - Standard</t>
  </si>
  <si>
    <t>Sewer - Manholes - 5' Dia. - w/ Drop Connection</t>
  </si>
  <si>
    <t>Sewer - General - Remove Cap &amp; Connext to Existing</t>
  </si>
  <si>
    <t>Sewer - Fittings - End Cap</t>
  </si>
  <si>
    <t>Sewer - General - Concrete Encasement</t>
  </si>
  <si>
    <t>SS-14</t>
  </si>
  <si>
    <t>TOTAL SANITARY SEWER</t>
  </si>
  <si>
    <t>Silt Fence and Curlex (per lot)</t>
  </si>
  <si>
    <t>J</t>
  </si>
  <si>
    <t>L</t>
  </si>
  <si>
    <t>M</t>
  </si>
  <si>
    <t>O</t>
  </si>
  <si>
    <t>HEATHERWOOD 2B TOTAL DEVELOPMENT COSTS</t>
  </si>
  <si>
    <t>5) Determine subgrade and paving quantities using centerline street intersections, rather than calculating curb</t>
  </si>
  <si>
    <t>Storm Manholes - 5' Types A and  B</t>
  </si>
  <si>
    <t xml:space="preserve">12) Each storm headwall has 30 Square Yards of rip rap around the headwall itself (not shown on the plans) plus any </t>
  </si>
  <si>
    <t>13) Storm manhole Types A and B are the same unit prices.</t>
  </si>
  <si>
    <t>quantities shown on the plans at the flow line of the storm main. The overflow structure has a total of 100 SY of rip rap.</t>
  </si>
  <si>
    <t>DETENTION POND</t>
  </si>
  <si>
    <t>Sewer - General - Trench Safety (sanitary sewer &lt; 12' deep)</t>
  </si>
  <si>
    <t>Sewer - General - Trench Safety (sanitary sewer &gt;12' deep)</t>
  </si>
  <si>
    <t>SS-13-1</t>
  </si>
  <si>
    <t>SS-13-2</t>
  </si>
  <si>
    <t>Line A</t>
  </si>
  <si>
    <t>Weir Structure (Detention Outlet Structure)</t>
  </si>
  <si>
    <t>Line B</t>
  </si>
  <si>
    <t>Lat A1, A2, A3,A5</t>
  </si>
  <si>
    <t>Lat A9</t>
  </si>
  <si>
    <t>Line E</t>
  </si>
  <si>
    <t>Lat E1,E2,E3</t>
  </si>
  <si>
    <t>Line F</t>
  </si>
  <si>
    <t>Lat F1</t>
  </si>
  <si>
    <t>S-26</t>
  </si>
  <si>
    <t>Storm - Plug End/Remove Headwall &amp; Attach to Existing</t>
  </si>
  <si>
    <t>Temporary 6" HMAC transition over 6" stabalized subgrade (25' wide)</t>
  </si>
  <si>
    <t>and show your work.</t>
  </si>
  <si>
    <t>2) Calculating tapers on the retaining walls is not necessary.</t>
  </si>
  <si>
    <t>3) Calculate the retaining wall costs using the wall area + 2 X wall length (additional cost for cap and base).</t>
  </si>
  <si>
    <t>4) Use the plat dimensions for available wall lengths, some lengths have to be scaled.</t>
  </si>
  <si>
    <t>return radii and knuckle areas: as an example the length to use for Barkwood Drive is  629.71 LF.</t>
  </si>
  <si>
    <t>6) Calculate clearing, grubbing and tree grinding using net acreage on the Plat.</t>
  </si>
  <si>
    <t>two feet beyond the back of curb, and the temporary asphalt requires no limed subgrade.</t>
  </si>
  <si>
    <t>8) Use the chart provided to calculate the paving, subgrade and lime totals of each street separately.</t>
  </si>
  <si>
    <t>9) You are to work in teams of two students. Do your own work. It's ok to consult with classmates but I should not receive the same answers from</t>
  </si>
  <si>
    <t>every team as most answers require some intrepretation.</t>
  </si>
  <si>
    <t>14) There are 1.5 tons of water fittings.</t>
  </si>
  <si>
    <t>Storm</t>
  </si>
  <si>
    <t>Water</t>
  </si>
  <si>
    <t>Sanitary Sewer</t>
  </si>
  <si>
    <t>Grading</t>
  </si>
  <si>
    <t>Paving</t>
  </si>
  <si>
    <t>Retaining Walls</t>
  </si>
  <si>
    <t>Worksheet construction</t>
  </si>
  <si>
    <t>and showing work</t>
  </si>
  <si>
    <t>USE YOUR PLANS FOR HEATHERWOOD - PHASE 2B. A PDF OF THEM IS ALSO IN THE eCAMPUS  FINAL EXAM FILE.</t>
  </si>
  <si>
    <t>15) The sidewalk widths on Heatherwood Drive and Lake Forest Drive are both 5'.</t>
  </si>
  <si>
    <t>Install New Header/ Connect to Existing Header</t>
  </si>
  <si>
    <t>Line D, Lat D1, D2,D3, D4,D5</t>
  </si>
  <si>
    <t>Lat A14, A13,A12, A11,A10</t>
  </si>
  <si>
    <t>10) The final is due by 8:AM Friday, May 5.</t>
  </si>
  <si>
    <t>11) Submit your work on a flash drive in a sealed envelope at my office @ A-335. A box will be placed outside my door.</t>
  </si>
  <si>
    <t>S-27</t>
  </si>
  <si>
    <t>Storm - Concrete Encasement</t>
  </si>
  <si>
    <t>16) Concrete encasement is calcutated using storm and sanitary sewer profile sheets.</t>
  </si>
  <si>
    <t xml:space="preserve">SS - GENERAL </t>
  </si>
  <si>
    <t>7) Lime materials for subgrade calculations is @ $40/sqyd of subgrade, subgrade extends</t>
  </si>
  <si>
    <t>1) Use the spreadsheet provided to turn-in the answers for the exam. Use the templates for calculation</t>
  </si>
  <si>
    <t>17) Firehydrant assemblies include one (1) 6" gate valve, all others are totalled separately.</t>
  </si>
  <si>
    <t>18) Grading is as follows:</t>
  </si>
  <si>
    <t>Lat B7, Lat B6, Lat B5</t>
  </si>
  <si>
    <t>Sewer - General - Remove Cap &amp; Connect to Existing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</si>
</sst>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"/>
    <numFmt numFmtId="174" formatCode="_(* #,##0.000_);_(* \(#,##0.000\);_(* &quot;-&quot;??_);_(@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[$-409]dddd\,\ mmmm\ d\,\ yyyy"/>
    <numFmt numFmtId="182" formatCode="[$-409]h:mm:ss\ AM/PM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/>
    </xf>
    <xf numFmtId="172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12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63"/>
  <sheetViews>
    <sheetView zoomScalePageLayoutView="0" workbookViewId="0" topLeftCell="A1">
      <selection activeCell="O25" sqref="O25"/>
    </sheetView>
  </sheetViews>
  <sheetFormatPr defaultColWidth="8.8515625" defaultRowHeight="12.75"/>
  <sheetData>
    <row r="5" ht="12.75">
      <c r="D5" s="5" t="s">
        <v>106</v>
      </c>
    </row>
    <row r="7" spans="2:14" ht="12.75">
      <c r="B7" s="33" t="s">
        <v>275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4" ht="12.75">
      <c r="B8" s="34" t="s">
        <v>244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12.7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14" ht="12.75">
      <c r="B10" s="35" t="s">
        <v>245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2:14" ht="12.75">
      <c r="B12" s="33" t="s">
        <v>246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2:14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2:14" ht="12.75">
      <c r="B14" s="33" t="s">
        <v>247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2:14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2:14" ht="12.75">
      <c r="B16" s="33" t="s">
        <v>222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2:14" ht="12.75">
      <c r="B17" s="33" t="s">
        <v>248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14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2:14" ht="12.75">
      <c r="B19" s="33" t="s">
        <v>249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2:14" ht="12.75">
      <c r="B21" s="33" t="s">
        <v>274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2:14" ht="12.75">
      <c r="B22" s="33" t="s">
        <v>250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2.75">
      <c r="B24" s="33" t="s">
        <v>251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 ht="12.75">
      <c r="B26" s="33" t="s">
        <v>252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2:14" ht="12.75">
      <c r="B27" s="30" t="s">
        <v>253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2:14" ht="12.7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4" ht="12.75">
      <c r="B29" s="34" t="s">
        <v>268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2.75">
      <c r="B31" s="33" t="s">
        <v>269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12.75">
      <c r="B32" s="3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2:14" ht="12.75">
      <c r="B33" s="33" t="s">
        <v>224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0"/>
      <c r="N33" s="30"/>
    </row>
    <row r="34" spans="2:14" ht="12.75">
      <c r="B34" s="33" t="s">
        <v>226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0"/>
      <c r="N34" s="30"/>
    </row>
    <row r="35" spans="2:14" ht="12.75"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0"/>
      <c r="N35" s="30"/>
    </row>
    <row r="36" spans="2:14" ht="12.75">
      <c r="B36" s="33" t="s">
        <v>225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0"/>
      <c r="N36" s="30"/>
    </row>
    <row r="37" spans="2:14" ht="12.75">
      <c r="B37" s="3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0"/>
      <c r="N37" s="30"/>
    </row>
    <row r="38" spans="2:14" ht="12.75">
      <c r="B38" s="33" t="s">
        <v>254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0"/>
      <c r="N38" s="30"/>
    </row>
    <row r="39" spans="2:14" ht="12.75">
      <c r="B39" s="33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0"/>
      <c r="N39" s="30"/>
    </row>
    <row r="40" spans="2:14" ht="12.75">
      <c r="B40" s="33" t="s">
        <v>264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0"/>
      <c r="N40" s="30"/>
    </row>
    <row r="41" spans="2:14" ht="12.75">
      <c r="B41" s="33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0"/>
      <c r="N41" s="30"/>
    </row>
    <row r="42" spans="2:14" ht="12.75">
      <c r="B42" s="33" t="s">
        <v>272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0"/>
      <c r="N42" s="30"/>
    </row>
    <row r="43" spans="2:14" ht="12.75">
      <c r="B43" s="3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14" ht="12.75">
      <c r="B44" s="33" t="s">
        <v>276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2:14" ht="12.75">
      <c r="B45" s="33"/>
      <c r="C45" s="30"/>
      <c r="D45" s="30"/>
      <c r="E45" s="37"/>
      <c r="F45" s="30"/>
      <c r="G45" s="30"/>
      <c r="H45" s="30"/>
      <c r="I45" s="30"/>
      <c r="J45" s="30"/>
      <c r="K45" s="30"/>
      <c r="L45" s="30"/>
      <c r="M45" s="30"/>
      <c r="N45" s="30"/>
    </row>
    <row r="46" spans="2:14" ht="12.75">
      <c r="B46" s="33" t="s">
        <v>277</v>
      </c>
      <c r="C46" s="30"/>
      <c r="D46" s="30"/>
      <c r="E46" s="37"/>
      <c r="F46" s="30"/>
      <c r="G46" s="30"/>
      <c r="H46" s="30"/>
      <c r="I46" s="30"/>
      <c r="J46" s="30"/>
      <c r="K46" s="30"/>
      <c r="L46" s="30"/>
      <c r="M46" s="30"/>
      <c r="N46" s="30"/>
    </row>
    <row r="47" spans="2:14" ht="12.75">
      <c r="B47" s="33"/>
      <c r="C47" s="30" t="s">
        <v>255</v>
      </c>
      <c r="D47" s="30"/>
      <c r="E47" s="37">
        <v>0.15</v>
      </c>
      <c r="F47" s="30"/>
      <c r="G47" s="30"/>
      <c r="H47" s="30"/>
      <c r="I47" s="30"/>
      <c r="J47" s="30"/>
      <c r="K47" s="30"/>
      <c r="L47" s="30"/>
      <c r="M47" s="30"/>
      <c r="N47" s="30"/>
    </row>
    <row r="48" spans="2:14" ht="12.75">
      <c r="B48" s="33"/>
      <c r="C48" s="30" t="s">
        <v>256</v>
      </c>
      <c r="D48" s="30"/>
      <c r="E48" s="37">
        <v>0.1</v>
      </c>
      <c r="F48" s="30"/>
      <c r="G48" s="30"/>
      <c r="H48" s="30"/>
      <c r="I48" s="30"/>
      <c r="J48" s="30"/>
      <c r="K48" s="30"/>
      <c r="L48" s="30"/>
      <c r="M48" s="30"/>
      <c r="N48" s="30"/>
    </row>
    <row r="49" spans="2:14" ht="12.75">
      <c r="B49" s="33"/>
      <c r="C49" s="30" t="s">
        <v>257</v>
      </c>
      <c r="D49" s="30"/>
      <c r="E49" s="37">
        <v>0.15</v>
      </c>
      <c r="F49" s="30"/>
      <c r="G49" s="30"/>
      <c r="H49" s="30"/>
      <c r="I49" s="30"/>
      <c r="J49" s="30"/>
      <c r="K49" s="30"/>
      <c r="L49" s="30"/>
      <c r="M49" s="30"/>
      <c r="N49" s="30"/>
    </row>
    <row r="50" spans="2:14" ht="12.75">
      <c r="B50" s="33"/>
      <c r="C50" s="30" t="s">
        <v>258</v>
      </c>
      <c r="D50" s="30"/>
      <c r="E50" s="37">
        <v>0.1</v>
      </c>
      <c r="F50" s="30"/>
      <c r="G50" s="30"/>
      <c r="H50" s="30"/>
      <c r="I50" s="30"/>
      <c r="J50" s="30"/>
      <c r="K50" s="30"/>
      <c r="L50" s="30"/>
      <c r="M50" s="30"/>
      <c r="N50" s="30"/>
    </row>
    <row r="51" spans="2:14" ht="12.75">
      <c r="B51" s="33"/>
      <c r="C51" s="30" t="s">
        <v>259</v>
      </c>
      <c r="D51" s="30"/>
      <c r="E51" s="37">
        <v>0.15</v>
      </c>
      <c r="F51" s="30"/>
      <c r="G51" s="30"/>
      <c r="H51" s="30"/>
      <c r="I51" s="30"/>
      <c r="J51" s="30"/>
      <c r="K51" s="30"/>
      <c r="L51" s="30"/>
      <c r="M51" s="30"/>
      <c r="N51" s="30"/>
    </row>
    <row r="52" spans="2:14" ht="12.75">
      <c r="B52" s="33"/>
      <c r="C52" s="30" t="s">
        <v>260</v>
      </c>
      <c r="D52" s="30"/>
      <c r="E52" s="38">
        <v>0.15</v>
      </c>
      <c r="F52" s="30"/>
      <c r="G52" s="30"/>
      <c r="H52" s="30"/>
      <c r="I52" s="30"/>
      <c r="J52" s="30"/>
      <c r="K52" s="30"/>
      <c r="L52" s="30"/>
      <c r="M52" s="30"/>
      <c r="N52" s="30"/>
    </row>
    <row r="53" spans="2:14" ht="12.75">
      <c r="B53" s="33"/>
      <c r="C53" s="30" t="s">
        <v>261</v>
      </c>
      <c r="D53" s="30"/>
      <c r="E53" s="37"/>
      <c r="F53" s="30"/>
      <c r="G53" s="30"/>
      <c r="H53" s="30"/>
      <c r="I53" s="30"/>
      <c r="J53" s="30"/>
      <c r="K53" s="30"/>
      <c r="L53" s="30"/>
      <c r="M53" s="30"/>
      <c r="N53" s="30"/>
    </row>
    <row r="54" spans="2:14" ht="12.75">
      <c r="B54" s="33"/>
      <c r="C54" s="30" t="s">
        <v>262</v>
      </c>
      <c r="D54" s="30"/>
      <c r="E54" s="37">
        <v>0.2</v>
      </c>
      <c r="F54" s="30"/>
      <c r="G54" s="30"/>
      <c r="H54" s="30"/>
      <c r="I54" s="30"/>
      <c r="J54" s="30"/>
      <c r="K54" s="30"/>
      <c r="L54" s="30"/>
      <c r="M54" s="30"/>
      <c r="N54" s="30"/>
    </row>
    <row r="55" spans="2:14" ht="12.75">
      <c r="B55" s="34"/>
      <c r="C55" s="30"/>
      <c r="D55" s="30"/>
      <c r="E55" s="37">
        <v>1</v>
      </c>
      <c r="F55" s="30"/>
      <c r="G55" s="30"/>
      <c r="H55" s="30"/>
      <c r="I55" s="30"/>
      <c r="J55" s="30"/>
      <c r="K55" s="30"/>
      <c r="L55" s="30"/>
      <c r="M55" s="30"/>
      <c r="N55" s="30"/>
    </row>
    <row r="56" spans="2:14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ht="12.75">
      <c r="B57" s="34" t="s">
        <v>140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ht="12.75">
      <c r="B59" s="30" t="s">
        <v>263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2:14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2:14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2:14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</sheetData>
  <sheetProtection/>
  <printOptions/>
  <pageMargins left="0.75" right="0.75" top="1" bottom="1" header="0.5" footer="0.5"/>
  <pageSetup fitToHeight="1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I40" sqref="I40"/>
    </sheetView>
  </sheetViews>
  <sheetFormatPr defaultColWidth="8.8515625" defaultRowHeight="12.75"/>
  <cols>
    <col min="1" max="1" width="8.8515625" style="0" customWidth="1"/>
    <col min="2" max="2" width="53.421875" style="0" bestFit="1" customWidth="1"/>
    <col min="3" max="3" width="8.8515625" style="0" customWidth="1"/>
    <col min="4" max="4" width="10.8515625" style="0" bestFit="1" customWidth="1"/>
    <col min="5" max="5" width="11.7109375" style="0" bestFit="1" customWidth="1"/>
    <col min="6" max="6" width="13.421875" style="0" bestFit="1" customWidth="1"/>
    <col min="7" max="7" width="26.421875" style="0" bestFit="1" customWidth="1"/>
  </cols>
  <sheetData>
    <row r="1" spans="1:6" ht="18">
      <c r="A1" s="39" t="s">
        <v>141</v>
      </c>
      <c r="B1" s="39"/>
      <c r="C1" s="39"/>
      <c r="D1" s="39"/>
      <c r="E1" s="39"/>
      <c r="F1" s="39"/>
    </row>
    <row r="2" ht="12.75">
      <c r="A2" s="2"/>
    </row>
    <row r="3" spans="1:6" ht="12.75">
      <c r="A3" s="4" t="s">
        <v>0</v>
      </c>
      <c r="B3" s="3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4"/>
      <c r="B4" s="3"/>
      <c r="C4" s="5"/>
      <c r="D4" s="5"/>
      <c r="E4" s="5"/>
      <c r="F4" s="5"/>
    </row>
    <row r="5" spans="1:5" ht="12.75">
      <c r="A5" s="4" t="s">
        <v>227</v>
      </c>
      <c r="B5" s="2"/>
      <c r="E5" s="6"/>
    </row>
    <row r="6" spans="1:6" ht="12.75">
      <c r="A6" s="2" t="s">
        <v>14</v>
      </c>
      <c r="B6" s="20" t="s">
        <v>6</v>
      </c>
      <c r="C6" s="1" t="s">
        <v>7</v>
      </c>
      <c r="D6">
        <v>0</v>
      </c>
      <c r="E6" s="6">
        <v>32</v>
      </c>
      <c r="F6" s="6">
        <f>D6*E6</f>
        <v>0</v>
      </c>
    </row>
    <row r="7" spans="1:6" ht="12.75">
      <c r="A7" s="2" t="s">
        <v>13</v>
      </c>
      <c r="B7" s="2" t="s">
        <v>8</v>
      </c>
      <c r="C7" s="1" t="s">
        <v>7</v>
      </c>
      <c r="D7">
        <v>0</v>
      </c>
      <c r="E7" s="6">
        <v>36</v>
      </c>
      <c r="F7" s="6">
        <f aca="true" t="shared" si="0" ref="F7:F32">D7*E7</f>
        <v>0</v>
      </c>
    </row>
    <row r="8" spans="1:6" ht="12.75">
      <c r="A8" s="2" t="s">
        <v>15</v>
      </c>
      <c r="B8" s="2" t="s">
        <v>9</v>
      </c>
      <c r="C8" s="1" t="s">
        <v>7</v>
      </c>
      <c r="D8">
        <v>0</v>
      </c>
      <c r="E8" s="6">
        <v>44</v>
      </c>
      <c r="F8" s="6">
        <f t="shared" si="0"/>
        <v>0</v>
      </c>
    </row>
    <row r="9" spans="1:6" ht="12.75">
      <c r="A9" s="2" t="s">
        <v>16</v>
      </c>
      <c r="B9" s="2" t="s">
        <v>178</v>
      </c>
      <c r="C9" s="1" t="s">
        <v>7</v>
      </c>
      <c r="D9">
        <v>0</v>
      </c>
      <c r="E9" s="6">
        <v>46</v>
      </c>
      <c r="F9" s="6">
        <f t="shared" si="0"/>
        <v>0</v>
      </c>
    </row>
    <row r="10" spans="1:6" ht="12.75">
      <c r="A10" s="2" t="s">
        <v>17</v>
      </c>
      <c r="B10" s="2" t="s">
        <v>177</v>
      </c>
      <c r="C10" s="1" t="s">
        <v>7</v>
      </c>
      <c r="D10">
        <v>0</v>
      </c>
      <c r="E10" s="6">
        <v>48</v>
      </c>
      <c r="F10" s="6">
        <f t="shared" si="0"/>
        <v>0</v>
      </c>
    </row>
    <row r="11" spans="1:6" ht="12.75">
      <c r="A11" s="2" t="s">
        <v>18</v>
      </c>
      <c r="B11" s="2" t="s">
        <v>176</v>
      </c>
      <c r="C11" s="1" t="s">
        <v>7</v>
      </c>
      <c r="D11">
        <v>0</v>
      </c>
      <c r="E11" s="6">
        <v>52</v>
      </c>
      <c r="F11" s="6">
        <f t="shared" si="0"/>
        <v>0</v>
      </c>
    </row>
    <row r="12" spans="1:6" ht="12.75">
      <c r="A12" s="2" t="s">
        <v>19</v>
      </c>
      <c r="B12" s="2" t="s">
        <v>115</v>
      </c>
      <c r="C12" s="1" t="s">
        <v>7</v>
      </c>
      <c r="D12">
        <v>0</v>
      </c>
      <c r="E12" s="6">
        <v>58</v>
      </c>
      <c r="F12" s="6">
        <f t="shared" si="0"/>
        <v>0</v>
      </c>
    </row>
    <row r="13" spans="1:6" ht="12.75">
      <c r="A13" s="2" t="s">
        <v>20</v>
      </c>
      <c r="B13" s="2" t="s">
        <v>180</v>
      </c>
      <c r="C13" s="1" t="s">
        <v>7</v>
      </c>
      <c r="D13">
        <v>0</v>
      </c>
      <c r="E13" s="6">
        <v>62</v>
      </c>
      <c r="F13" s="6">
        <f t="shared" si="0"/>
        <v>0</v>
      </c>
    </row>
    <row r="14" spans="1:6" ht="12.75">
      <c r="A14" s="2" t="s">
        <v>21</v>
      </c>
      <c r="B14" s="2" t="s">
        <v>179</v>
      </c>
      <c r="C14" s="1" t="s">
        <v>7</v>
      </c>
      <c r="D14">
        <v>0</v>
      </c>
      <c r="E14" s="6">
        <v>64</v>
      </c>
      <c r="F14" s="6">
        <f t="shared" si="0"/>
        <v>0</v>
      </c>
    </row>
    <row r="15" spans="1:6" ht="12.75">
      <c r="A15" s="2" t="s">
        <v>117</v>
      </c>
      <c r="B15" s="2" t="s">
        <v>116</v>
      </c>
      <c r="C15" s="1" t="s">
        <v>7</v>
      </c>
      <c r="D15">
        <v>0</v>
      </c>
      <c r="E15" s="6">
        <v>67</v>
      </c>
      <c r="F15" s="6">
        <f t="shared" si="0"/>
        <v>0</v>
      </c>
    </row>
    <row r="16" spans="1:6" ht="12.75">
      <c r="A16" s="2" t="s">
        <v>118</v>
      </c>
      <c r="B16" s="2" t="s">
        <v>10</v>
      </c>
      <c r="C16" s="1" t="s">
        <v>26</v>
      </c>
      <c r="D16">
        <v>0</v>
      </c>
      <c r="E16" s="6">
        <v>1800</v>
      </c>
      <c r="F16" s="6">
        <f t="shared" si="0"/>
        <v>0</v>
      </c>
    </row>
    <row r="17" spans="1:6" ht="12.75">
      <c r="A17" s="2" t="s">
        <v>119</v>
      </c>
      <c r="B17" s="2" t="s">
        <v>172</v>
      </c>
      <c r="C17" s="1" t="s">
        <v>26</v>
      </c>
      <c r="D17">
        <v>0</v>
      </c>
      <c r="E17" s="6">
        <v>2000</v>
      </c>
      <c r="F17" s="6">
        <f t="shared" si="0"/>
        <v>0</v>
      </c>
    </row>
    <row r="18" spans="1:6" ht="12.75">
      <c r="A18" s="2" t="s">
        <v>120</v>
      </c>
      <c r="B18" s="2" t="s">
        <v>173</v>
      </c>
      <c r="C18" s="1" t="s">
        <v>26</v>
      </c>
      <c r="D18">
        <v>0</v>
      </c>
      <c r="E18" s="6">
        <v>2400</v>
      </c>
      <c r="F18" s="6">
        <f t="shared" si="0"/>
        <v>0</v>
      </c>
    </row>
    <row r="19" spans="1:6" ht="12.75">
      <c r="A19" s="2" t="s">
        <v>184</v>
      </c>
      <c r="B19" s="2" t="s">
        <v>174</v>
      </c>
      <c r="C19" s="1" t="s">
        <v>26</v>
      </c>
      <c r="D19">
        <v>0</v>
      </c>
      <c r="E19" s="6">
        <v>2600</v>
      </c>
      <c r="F19" s="6">
        <f t="shared" si="0"/>
        <v>0</v>
      </c>
    </row>
    <row r="20" spans="1:6" ht="12.75">
      <c r="A20" s="2" t="s">
        <v>188</v>
      </c>
      <c r="B20" s="2" t="s">
        <v>175</v>
      </c>
      <c r="C20" s="1" t="s">
        <v>26</v>
      </c>
      <c r="D20">
        <v>0</v>
      </c>
      <c r="E20" s="6">
        <v>2800</v>
      </c>
      <c r="F20" s="6">
        <f t="shared" si="0"/>
        <v>0</v>
      </c>
    </row>
    <row r="21" spans="1:6" ht="12.75">
      <c r="A21" s="2" t="s">
        <v>190</v>
      </c>
      <c r="B21" s="2" t="s">
        <v>183</v>
      </c>
      <c r="C21" s="1" t="s">
        <v>26</v>
      </c>
      <c r="D21">
        <v>0</v>
      </c>
      <c r="E21" s="6">
        <v>3000</v>
      </c>
      <c r="F21" s="6">
        <f t="shared" si="0"/>
        <v>0</v>
      </c>
    </row>
    <row r="22" spans="1:6" ht="12.75">
      <c r="A22" s="2" t="s">
        <v>191</v>
      </c>
      <c r="B22" s="2" t="s">
        <v>181</v>
      </c>
      <c r="C22" s="1" t="s">
        <v>26</v>
      </c>
      <c r="D22">
        <v>1</v>
      </c>
      <c r="E22" s="6">
        <v>4000</v>
      </c>
      <c r="F22" s="6">
        <f t="shared" si="0"/>
        <v>4000</v>
      </c>
    </row>
    <row r="23" spans="1:6" ht="12.75">
      <c r="A23" s="2" t="s">
        <v>192</v>
      </c>
      <c r="B23" s="2" t="s">
        <v>182</v>
      </c>
      <c r="C23" s="1" t="s">
        <v>26</v>
      </c>
      <c r="D23">
        <v>1</v>
      </c>
      <c r="E23" s="6">
        <v>4400</v>
      </c>
      <c r="F23" s="6">
        <f t="shared" si="0"/>
        <v>4400</v>
      </c>
    </row>
    <row r="24" spans="1:6" ht="12.75">
      <c r="A24" s="2" t="s">
        <v>193</v>
      </c>
      <c r="B24" s="2" t="s">
        <v>223</v>
      </c>
      <c r="C24" s="1" t="s">
        <v>26</v>
      </c>
      <c r="D24">
        <v>0</v>
      </c>
      <c r="E24" s="6">
        <v>5000</v>
      </c>
      <c r="F24" s="6">
        <f t="shared" si="0"/>
        <v>0</v>
      </c>
    </row>
    <row r="25" spans="1:6" ht="12.75">
      <c r="A25" s="2" t="s">
        <v>194</v>
      </c>
      <c r="B25" s="2" t="s">
        <v>233</v>
      </c>
      <c r="C25" s="1" t="s">
        <v>26</v>
      </c>
      <c r="D25">
        <v>1</v>
      </c>
      <c r="E25" s="6">
        <v>15000</v>
      </c>
      <c r="F25" s="6">
        <f t="shared" si="0"/>
        <v>15000</v>
      </c>
    </row>
    <row r="26" spans="1:6" ht="12.75">
      <c r="A26" s="2" t="s">
        <v>195</v>
      </c>
      <c r="B26" s="2" t="s">
        <v>186</v>
      </c>
      <c r="C26" s="1" t="s">
        <v>26</v>
      </c>
      <c r="D26">
        <v>1</v>
      </c>
      <c r="E26" s="6">
        <v>9000</v>
      </c>
      <c r="F26" s="6">
        <f t="shared" si="0"/>
        <v>9000</v>
      </c>
    </row>
    <row r="27" spans="1:6" ht="12.75">
      <c r="A27" s="2" t="s">
        <v>196</v>
      </c>
      <c r="B27" s="2" t="s">
        <v>187</v>
      </c>
      <c r="C27" s="1" t="s">
        <v>7</v>
      </c>
      <c r="D27">
        <f>93+36</f>
        <v>129</v>
      </c>
      <c r="E27" s="6">
        <v>75</v>
      </c>
      <c r="F27" s="6">
        <f t="shared" si="0"/>
        <v>9675</v>
      </c>
    </row>
    <row r="28" spans="1:6" ht="12.75">
      <c r="A28" s="2" t="s">
        <v>197</v>
      </c>
      <c r="B28" s="2" t="s">
        <v>189</v>
      </c>
      <c r="C28" s="1" t="s">
        <v>26</v>
      </c>
      <c r="D28">
        <v>1</v>
      </c>
      <c r="E28" s="6">
        <v>5000</v>
      </c>
      <c r="F28" s="6">
        <f t="shared" si="0"/>
        <v>5000</v>
      </c>
    </row>
    <row r="29" spans="1:6" ht="12.75">
      <c r="A29" s="2" t="s">
        <v>198</v>
      </c>
      <c r="B29" s="2" t="s">
        <v>11</v>
      </c>
      <c r="C29" s="23" t="s">
        <v>29</v>
      </c>
      <c r="D29">
        <v>100</v>
      </c>
      <c r="E29" s="6">
        <v>25</v>
      </c>
      <c r="F29" s="6">
        <f t="shared" si="0"/>
        <v>2500</v>
      </c>
    </row>
    <row r="30" spans="1:6" ht="12.75">
      <c r="A30" s="2" t="s">
        <v>199</v>
      </c>
      <c r="B30" s="2" t="s">
        <v>12</v>
      </c>
      <c r="C30" s="1" t="s">
        <v>7</v>
      </c>
      <c r="D30">
        <f>SUM(D6:D15)</f>
        <v>0</v>
      </c>
      <c r="E30" s="6">
        <v>1</v>
      </c>
      <c r="F30" s="6">
        <f t="shared" si="0"/>
        <v>0</v>
      </c>
    </row>
    <row r="31" spans="1:6" ht="12.75">
      <c r="A31" s="20" t="s">
        <v>241</v>
      </c>
      <c r="B31" s="20" t="s">
        <v>242</v>
      </c>
      <c r="C31" s="23" t="s">
        <v>26</v>
      </c>
      <c r="D31">
        <v>0</v>
      </c>
      <c r="E31" s="6">
        <v>1000</v>
      </c>
      <c r="F31" s="6">
        <f t="shared" si="0"/>
        <v>0</v>
      </c>
    </row>
    <row r="32" spans="1:6" ht="12.75">
      <c r="A32" s="20" t="s">
        <v>270</v>
      </c>
      <c r="B32" s="20" t="s">
        <v>271</v>
      </c>
      <c r="C32" s="23" t="s">
        <v>26</v>
      </c>
      <c r="D32">
        <v>0</v>
      </c>
      <c r="E32" s="6">
        <v>400</v>
      </c>
      <c r="F32" s="6">
        <f t="shared" si="0"/>
        <v>0</v>
      </c>
    </row>
    <row r="33" spans="1:6" ht="12.75">
      <c r="A33" s="20"/>
      <c r="B33" s="20"/>
      <c r="C33" s="23"/>
      <c r="D33" s="22"/>
      <c r="E33" s="24"/>
      <c r="F33" s="24"/>
    </row>
    <row r="34" spans="1:7" ht="12.75">
      <c r="A34" s="20"/>
      <c r="B34" s="3" t="s">
        <v>22</v>
      </c>
      <c r="C34" s="23"/>
      <c r="D34" s="22"/>
      <c r="E34" s="24"/>
      <c r="F34" s="24">
        <f>SUM(F6:F32)</f>
        <v>49575</v>
      </c>
      <c r="G34" s="6">
        <f>F34</f>
        <v>49575</v>
      </c>
    </row>
    <row r="35" ht="12.75">
      <c r="A35" s="4" t="s">
        <v>144</v>
      </c>
    </row>
    <row r="36" spans="1:7" ht="12.75">
      <c r="A36" s="2" t="s">
        <v>14</v>
      </c>
      <c r="B36" s="20" t="s">
        <v>6</v>
      </c>
      <c r="C36" s="1" t="s">
        <v>7</v>
      </c>
      <c r="D36">
        <f>(242.33-69.86)+58.53+47.39</f>
        <v>278.39000000000004</v>
      </c>
      <c r="E36" s="6">
        <v>32</v>
      </c>
      <c r="F36" s="6">
        <f>D36*E36</f>
        <v>8908.480000000001</v>
      </c>
      <c r="G36" t="s">
        <v>235</v>
      </c>
    </row>
    <row r="37" spans="1:6" ht="12.75">
      <c r="A37" s="2" t="s">
        <v>13</v>
      </c>
      <c r="B37" s="2" t="s">
        <v>8</v>
      </c>
      <c r="C37" s="1" t="s">
        <v>7</v>
      </c>
      <c r="D37">
        <v>0</v>
      </c>
      <c r="E37" s="6">
        <v>36</v>
      </c>
      <c r="F37" s="6">
        <f aca="true" t="shared" si="1" ref="F37:F62">D37*E37</f>
        <v>0</v>
      </c>
    </row>
    <row r="38" spans="1:7" ht="12.75">
      <c r="A38" s="2" t="s">
        <v>15</v>
      </c>
      <c r="B38" s="2" t="s">
        <v>9</v>
      </c>
      <c r="C38" s="1" t="s">
        <v>7</v>
      </c>
      <c r="D38">
        <f>223.95-69.86</f>
        <v>154.08999999999997</v>
      </c>
      <c r="E38" s="6">
        <v>44</v>
      </c>
      <c r="F38" s="6">
        <f t="shared" si="1"/>
        <v>6779.959999999999</v>
      </c>
      <c r="G38" t="s">
        <v>232</v>
      </c>
    </row>
    <row r="39" spans="1:6" ht="12.75">
      <c r="A39" s="2" t="s">
        <v>16</v>
      </c>
      <c r="B39" s="2" t="s">
        <v>178</v>
      </c>
      <c r="C39" s="1" t="s">
        <v>7</v>
      </c>
      <c r="D39">
        <v>0</v>
      </c>
      <c r="E39" s="6">
        <v>46</v>
      </c>
      <c r="F39" s="6">
        <f t="shared" si="1"/>
        <v>0</v>
      </c>
    </row>
    <row r="40" spans="1:7" ht="12.75">
      <c r="A40" s="2" t="s">
        <v>17</v>
      </c>
      <c r="B40" s="2" t="s">
        <v>177</v>
      </c>
      <c r="C40" s="1" t="s">
        <v>7</v>
      </c>
      <c r="D40">
        <v>83.83</v>
      </c>
      <c r="E40" s="6">
        <v>48</v>
      </c>
      <c r="F40" s="6">
        <f t="shared" si="1"/>
        <v>4023.84</v>
      </c>
      <c r="G40" t="s">
        <v>236</v>
      </c>
    </row>
    <row r="41" spans="1:6" ht="12.75">
      <c r="A41" s="2" t="s">
        <v>18</v>
      </c>
      <c r="B41" s="2" t="s">
        <v>176</v>
      </c>
      <c r="C41" s="1" t="s">
        <v>7</v>
      </c>
      <c r="D41">
        <v>0</v>
      </c>
      <c r="E41" s="6">
        <v>52</v>
      </c>
      <c r="F41" s="6">
        <f t="shared" si="1"/>
        <v>0</v>
      </c>
    </row>
    <row r="42" spans="1:6" ht="12.75">
      <c r="A42" s="2" t="s">
        <v>19</v>
      </c>
      <c r="B42" s="2" t="s">
        <v>115</v>
      </c>
      <c r="C42" s="1" t="s">
        <v>7</v>
      </c>
      <c r="D42">
        <v>0</v>
      </c>
      <c r="E42" s="6">
        <v>58</v>
      </c>
      <c r="F42" s="6">
        <f t="shared" si="1"/>
        <v>0</v>
      </c>
    </row>
    <row r="43" spans="1:6" ht="12.75">
      <c r="A43" s="2" t="s">
        <v>20</v>
      </c>
      <c r="B43" s="2" t="s">
        <v>180</v>
      </c>
      <c r="C43" s="1" t="s">
        <v>7</v>
      </c>
      <c r="D43">
        <v>0</v>
      </c>
      <c r="E43" s="6">
        <v>62</v>
      </c>
      <c r="F43" s="6">
        <f t="shared" si="1"/>
        <v>0</v>
      </c>
    </row>
    <row r="44" spans="1:6" ht="12.75">
      <c r="A44" s="2" t="s">
        <v>21</v>
      </c>
      <c r="B44" s="2" t="s">
        <v>179</v>
      </c>
      <c r="C44" s="1" t="s">
        <v>7</v>
      </c>
      <c r="D44">
        <v>0</v>
      </c>
      <c r="E44" s="6">
        <v>64</v>
      </c>
      <c r="F44" s="6">
        <f t="shared" si="1"/>
        <v>0</v>
      </c>
    </row>
    <row r="45" spans="1:7" ht="12.75">
      <c r="A45" s="2" t="s">
        <v>117</v>
      </c>
      <c r="B45" s="2" t="s">
        <v>116</v>
      </c>
      <c r="C45" s="1" t="s">
        <v>7</v>
      </c>
      <c r="D45">
        <v>69.86</v>
      </c>
      <c r="E45" s="6">
        <v>67</v>
      </c>
      <c r="F45" s="6">
        <f t="shared" si="1"/>
        <v>4680.62</v>
      </c>
      <c r="G45" t="s">
        <v>232</v>
      </c>
    </row>
    <row r="46" spans="1:6" ht="12.75">
      <c r="A46" s="2" t="s">
        <v>118</v>
      </c>
      <c r="B46" s="2" t="s">
        <v>10</v>
      </c>
      <c r="C46" s="1" t="s">
        <v>26</v>
      </c>
      <c r="D46">
        <v>0</v>
      </c>
      <c r="E46" s="6">
        <v>1800</v>
      </c>
      <c r="F46" s="6">
        <f t="shared" si="1"/>
        <v>0</v>
      </c>
    </row>
    <row r="47" spans="1:6" ht="12.75">
      <c r="A47" s="2" t="s">
        <v>119</v>
      </c>
      <c r="B47" s="2" t="s">
        <v>172</v>
      </c>
      <c r="C47" s="1" t="s">
        <v>26</v>
      </c>
      <c r="D47">
        <v>0</v>
      </c>
      <c r="E47" s="6">
        <v>2000</v>
      </c>
      <c r="F47" s="6">
        <f t="shared" si="1"/>
        <v>0</v>
      </c>
    </row>
    <row r="48" spans="1:6" ht="12.75">
      <c r="A48" s="2" t="s">
        <v>120</v>
      </c>
      <c r="B48" s="2" t="s">
        <v>173</v>
      </c>
      <c r="C48" s="1" t="s">
        <v>26</v>
      </c>
      <c r="D48">
        <v>2</v>
      </c>
      <c r="E48" s="6">
        <v>2400</v>
      </c>
      <c r="F48" s="6">
        <f t="shared" si="1"/>
        <v>4800</v>
      </c>
    </row>
    <row r="49" spans="1:6" ht="12.75">
      <c r="A49" s="2" t="s">
        <v>184</v>
      </c>
      <c r="B49" s="2" t="s">
        <v>174</v>
      </c>
      <c r="C49" s="1" t="s">
        <v>26</v>
      </c>
      <c r="D49">
        <v>0</v>
      </c>
      <c r="E49" s="6">
        <v>2600</v>
      </c>
      <c r="F49" s="6">
        <f t="shared" si="1"/>
        <v>0</v>
      </c>
    </row>
    <row r="50" spans="1:6" ht="12.75">
      <c r="A50" s="2" t="s">
        <v>188</v>
      </c>
      <c r="B50" s="2" t="s">
        <v>175</v>
      </c>
      <c r="C50" s="1" t="s">
        <v>26</v>
      </c>
      <c r="D50">
        <v>1</v>
      </c>
      <c r="E50" s="6">
        <v>2800</v>
      </c>
      <c r="F50" s="6">
        <f t="shared" si="1"/>
        <v>2800</v>
      </c>
    </row>
    <row r="51" spans="1:6" ht="12.75">
      <c r="A51" s="2" t="s">
        <v>190</v>
      </c>
      <c r="B51" s="2" t="s">
        <v>183</v>
      </c>
      <c r="C51" s="1" t="s">
        <v>26</v>
      </c>
      <c r="D51">
        <v>1</v>
      </c>
      <c r="E51" s="6">
        <v>3000</v>
      </c>
      <c r="F51" s="6">
        <f t="shared" si="1"/>
        <v>3000</v>
      </c>
    </row>
    <row r="52" spans="1:6" ht="12.75">
      <c r="A52" s="2" t="s">
        <v>191</v>
      </c>
      <c r="B52" s="2" t="s">
        <v>181</v>
      </c>
      <c r="C52" s="1" t="s">
        <v>26</v>
      </c>
      <c r="D52">
        <v>0</v>
      </c>
      <c r="E52" s="6">
        <v>4000</v>
      </c>
      <c r="F52" s="6">
        <f t="shared" si="1"/>
        <v>0</v>
      </c>
    </row>
    <row r="53" spans="1:6" ht="12.75">
      <c r="A53" s="2" t="s">
        <v>192</v>
      </c>
      <c r="B53" s="2" t="s">
        <v>182</v>
      </c>
      <c r="C53" s="1" t="s">
        <v>26</v>
      </c>
      <c r="D53">
        <v>0</v>
      </c>
      <c r="E53" s="6">
        <v>4400</v>
      </c>
      <c r="F53" s="6">
        <f t="shared" si="1"/>
        <v>0</v>
      </c>
    </row>
    <row r="54" spans="1:6" ht="12.75">
      <c r="A54" s="2" t="s">
        <v>193</v>
      </c>
      <c r="B54" s="2" t="s">
        <v>223</v>
      </c>
      <c r="C54" s="1" t="s">
        <v>26</v>
      </c>
      <c r="D54">
        <v>2</v>
      </c>
      <c r="E54" s="6">
        <v>5000</v>
      </c>
      <c r="F54" s="6">
        <f t="shared" si="1"/>
        <v>10000</v>
      </c>
    </row>
    <row r="55" spans="1:6" ht="12.75">
      <c r="A55" s="2" t="s">
        <v>194</v>
      </c>
      <c r="B55" s="2" t="s">
        <v>185</v>
      </c>
      <c r="C55" s="1" t="s">
        <v>26</v>
      </c>
      <c r="D55">
        <v>0</v>
      </c>
      <c r="E55" s="6">
        <v>15000</v>
      </c>
      <c r="F55" s="6">
        <f t="shared" si="1"/>
        <v>0</v>
      </c>
    </row>
    <row r="56" spans="1:6" ht="12.75">
      <c r="A56" s="2" t="s">
        <v>195</v>
      </c>
      <c r="B56" s="2" t="s">
        <v>233</v>
      </c>
      <c r="C56" s="1" t="s">
        <v>26</v>
      </c>
      <c r="D56">
        <v>0</v>
      </c>
      <c r="E56" s="6">
        <v>9000</v>
      </c>
      <c r="F56" s="6">
        <f t="shared" si="1"/>
        <v>0</v>
      </c>
    </row>
    <row r="57" spans="1:6" ht="12.75">
      <c r="A57" s="2" t="s">
        <v>196</v>
      </c>
      <c r="B57" s="2" t="s">
        <v>187</v>
      </c>
      <c r="C57" s="1" t="s">
        <v>7</v>
      </c>
      <c r="D57">
        <v>0</v>
      </c>
      <c r="E57" s="6">
        <v>75</v>
      </c>
      <c r="F57" s="6">
        <f t="shared" si="1"/>
        <v>0</v>
      </c>
    </row>
    <row r="58" spans="1:6" ht="12.75">
      <c r="A58" s="2" t="s">
        <v>197</v>
      </c>
      <c r="B58" s="2" t="s">
        <v>189</v>
      </c>
      <c r="C58" s="1" t="s">
        <v>26</v>
      </c>
      <c r="D58">
        <v>0</v>
      </c>
      <c r="E58" s="6">
        <v>5000</v>
      </c>
      <c r="F58" s="6">
        <f t="shared" si="1"/>
        <v>0</v>
      </c>
    </row>
    <row r="59" spans="1:6" ht="12.75">
      <c r="A59" s="2" t="s">
        <v>198</v>
      </c>
      <c r="B59" s="2" t="s">
        <v>11</v>
      </c>
      <c r="C59" s="23" t="s">
        <v>29</v>
      </c>
      <c r="D59">
        <v>65</v>
      </c>
      <c r="E59" s="6">
        <v>25</v>
      </c>
      <c r="F59" s="6">
        <f t="shared" si="1"/>
        <v>1625</v>
      </c>
    </row>
    <row r="60" spans="1:6" ht="12.75">
      <c r="A60" s="2" t="s">
        <v>199</v>
      </c>
      <c r="B60" s="2" t="s">
        <v>12</v>
      </c>
      <c r="C60" s="1" t="s">
        <v>7</v>
      </c>
      <c r="D60">
        <f>SUM(D36:D45)</f>
        <v>586.1700000000001</v>
      </c>
      <c r="E60" s="6">
        <v>1</v>
      </c>
      <c r="F60" s="6">
        <f t="shared" si="1"/>
        <v>586.1700000000001</v>
      </c>
    </row>
    <row r="61" spans="1:6" ht="12.75">
      <c r="A61" s="20" t="s">
        <v>241</v>
      </c>
      <c r="B61" s="20" t="s">
        <v>242</v>
      </c>
      <c r="C61" s="23" t="s">
        <v>26</v>
      </c>
      <c r="D61">
        <v>0</v>
      </c>
      <c r="E61" s="6">
        <v>1000</v>
      </c>
      <c r="F61" s="6">
        <f t="shared" si="1"/>
        <v>0</v>
      </c>
    </row>
    <row r="62" spans="1:6" ht="12.75">
      <c r="A62" s="20" t="s">
        <v>270</v>
      </c>
      <c r="B62" s="20" t="s">
        <v>271</v>
      </c>
      <c r="C62" s="23" t="s">
        <v>26</v>
      </c>
      <c r="D62" s="30">
        <v>0</v>
      </c>
      <c r="E62" s="6">
        <v>400</v>
      </c>
      <c r="F62" s="6">
        <f t="shared" si="1"/>
        <v>0</v>
      </c>
    </row>
    <row r="63" spans="1:6" ht="12.75">
      <c r="A63" s="20"/>
      <c r="B63" s="20"/>
      <c r="C63" s="23"/>
      <c r="D63" s="22"/>
      <c r="E63" s="24"/>
      <c r="F63" s="24"/>
    </row>
    <row r="64" spans="1:7" ht="12.75">
      <c r="A64" s="20"/>
      <c r="B64" s="3" t="s">
        <v>22</v>
      </c>
      <c r="C64" s="23"/>
      <c r="D64" s="22"/>
      <c r="E64" s="24"/>
      <c r="F64" s="24">
        <f>SUM(F36:F62)</f>
        <v>47204.06999999999</v>
      </c>
      <c r="G64" s="6">
        <f>F64</f>
        <v>47204.06999999999</v>
      </c>
    </row>
    <row r="65" ht="12.75">
      <c r="A65" s="4" t="s">
        <v>142</v>
      </c>
    </row>
    <row r="66" spans="1:7" ht="12.75">
      <c r="A66" s="2" t="s">
        <v>14</v>
      </c>
      <c r="B66" s="20" t="s">
        <v>6</v>
      </c>
      <c r="C66" s="1" t="s">
        <v>7</v>
      </c>
      <c r="D66" s="30">
        <f>32.67+9.81+17</f>
        <v>59.480000000000004</v>
      </c>
      <c r="E66" s="6">
        <v>32</v>
      </c>
      <c r="F66" s="6">
        <f>D66*E66</f>
        <v>1903.3600000000001</v>
      </c>
      <c r="G66" t="s">
        <v>278</v>
      </c>
    </row>
    <row r="67" spans="1:6" ht="12.75">
      <c r="A67" s="2" t="s">
        <v>13</v>
      </c>
      <c r="B67" s="2" t="s">
        <v>8</v>
      </c>
      <c r="C67" s="1" t="s">
        <v>7</v>
      </c>
      <c r="D67">
        <v>0</v>
      </c>
      <c r="E67" s="6">
        <v>36</v>
      </c>
      <c r="F67" s="6">
        <f aca="true" t="shared" si="2" ref="F67:F92">D67*E67</f>
        <v>0</v>
      </c>
    </row>
    <row r="68" spans="1:7" ht="12.75">
      <c r="A68" s="2" t="s">
        <v>15</v>
      </c>
      <c r="B68" s="2" t="s">
        <v>9</v>
      </c>
      <c r="C68" s="1" t="s">
        <v>7</v>
      </c>
      <c r="D68">
        <f>1753.29-1349.35</f>
        <v>403.94000000000005</v>
      </c>
      <c r="E68" s="6">
        <v>44</v>
      </c>
      <c r="F68" s="6">
        <f t="shared" si="2"/>
        <v>17773.36</v>
      </c>
      <c r="G68" t="s">
        <v>234</v>
      </c>
    </row>
    <row r="69" spans="1:6" ht="12.75">
      <c r="A69" s="2" t="s">
        <v>16</v>
      </c>
      <c r="B69" s="2" t="s">
        <v>178</v>
      </c>
      <c r="C69" s="1" t="s">
        <v>7</v>
      </c>
      <c r="D69">
        <v>0</v>
      </c>
      <c r="E69" s="6">
        <v>46</v>
      </c>
      <c r="F69" s="6">
        <f t="shared" si="2"/>
        <v>0</v>
      </c>
    </row>
    <row r="70" spans="1:6" ht="12.75">
      <c r="A70" s="2" t="s">
        <v>17</v>
      </c>
      <c r="B70" s="2" t="s">
        <v>177</v>
      </c>
      <c r="C70" s="1" t="s">
        <v>7</v>
      </c>
      <c r="D70">
        <v>0</v>
      </c>
      <c r="E70" s="6">
        <v>48</v>
      </c>
      <c r="F70" s="6">
        <f t="shared" si="2"/>
        <v>0</v>
      </c>
    </row>
    <row r="71" spans="1:6" ht="12.75">
      <c r="A71" s="2" t="s">
        <v>18</v>
      </c>
      <c r="B71" s="2" t="s">
        <v>176</v>
      </c>
      <c r="C71" s="1" t="s">
        <v>7</v>
      </c>
      <c r="D71">
        <v>0</v>
      </c>
      <c r="E71" s="6">
        <v>52</v>
      </c>
      <c r="F71" s="6">
        <f t="shared" si="2"/>
        <v>0</v>
      </c>
    </row>
    <row r="72" spans="1:6" ht="12.75">
      <c r="A72" s="2" t="s">
        <v>19</v>
      </c>
      <c r="B72" s="2" t="s">
        <v>115</v>
      </c>
      <c r="C72" s="1" t="s">
        <v>7</v>
      </c>
      <c r="D72">
        <v>0</v>
      </c>
      <c r="E72" s="6">
        <v>58</v>
      </c>
      <c r="F72" s="6">
        <f t="shared" si="2"/>
        <v>0</v>
      </c>
    </row>
    <row r="73" spans="1:6" ht="12.75">
      <c r="A73" s="2" t="s">
        <v>20</v>
      </c>
      <c r="B73" s="2" t="s">
        <v>180</v>
      </c>
      <c r="C73" s="1" t="s">
        <v>7</v>
      </c>
      <c r="D73">
        <v>0</v>
      </c>
      <c r="E73" s="6">
        <v>62</v>
      </c>
      <c r="F73" s="6">
        <f t="shared" si="2"/>
        <v>0</v>
      </c>
    </row>
    <row r="74" spans="1:6" ht="12.75">
      <c r="A74" s="2" t="s">
        <v>21</v>
      </c>
      <c r="B74" s="2" t="s">
        <v>179</v>
      </c>
      <c r="C74" s="1" t="s">
        <v>7</v>
      </c>
      <c r="D74">
        <v>0</v>
      </c>
      <c r="E74" s="6">
        <v>64</v>
      </c>
      <c r="F74" s="6">
        <f t="shared" si="2"/>
        <v>0</v>
      </c>
    </row>
    <row r="75" spans="1:6" ht="12.75">
      <c r="A75" s="2" t="s">
        <v>117</v>
      </c>
      <c r="B75" s="2" t="s">
        <v>116</v>
      </c>
      <c r="C75" s="1" t="s">
        <v>7</v>
      </c>
      <c r="D75">
        <v>0</v>
      </c>
      <c r="E75" s="6">
        <v>67</v>
      </c>
      <c r="F75" s="6">
        <f t="shared" si="2"/>
        <v>0</v>
      </c>
    </row>
    <row r="76" spans="1:6" ht="12.75">
      <c r="A76" s="2" t="s">
        <v>118</v>
      </c>
      <c r="B76" s="2" t="s">
        <v>10</v>
      </c>
      <c r="C76" s="1" t="s">
        <v>26</v>
      </c>
      <c r="D76">
        <v>3</v>
      </c>
      <c r="E76" s="6">
        <v>1800</v>
      </c>
      <c r="F76" s="6">
        <f t="shared" si="2"/>
        <v>5400</v>
      </c>
    </row>
    <row r="77" spans="1:6" ht="12.75">
      <c r="A77" s="2" t="s">
        <v>119</v>
      </c>
      <c r="B77" s="2" t="s">
        <v>172</v>
      </c>
      <c r="C77" s="1" t="s">
        <v>26</v>
      </c>
      <c r="D77">
        <v>0</v>
      </c>
      <c r="E77" s="6">
        <v>2000</v>
      </c>
      <c r="F77" s="6">
        <f t="shared" si="2"/>
        <v>0</v>
      </c>
    </row>
    <row r="78" spans="1:6" ht="12.75">
      <c r="A78" s="2" t="s">
        <v>120</v>
      </c>
      <c r="B78" s="2" t="s">
        <v>173</v>
      </c>
      <c r="C78" s="1" t="s">
        <v>26</v>
      </c>
      <c r="D78">
        <v>1</v>
      </c>
      <c r="E78" s="6">
        <v>2400</v>
      </c>
      <c r="F78" s="6">
        <f t="shared" si="2"/>
        <v>2400</v>
      </c>
    </row>
    <row r="79" spans="1:6" ht="12.75">
      <c r="A79" s="2" t="s">
        <v>184</v>
      </c>
      <c r="B79" s="2" t="s">
        <v>174</v>
      </c>
      <c r="C79" s="1" t="s">
        <v>26</v>
      </c>
      <c r="D79">
        <v>0</v>
      </c>
      <c r="E79" s="6">
        <v>2600</v>
      </c>
      <c r="F79" s="6">
        <f t="shared" si="2"/>
        <v>0</v>
      </c>
    </row>
    <row r="80" spans="1:6" ht="12.75">
      <c r="A80" s="2" t="s">
        <v>188</v>
      </c>
      <c r="B80" s="2" t="s">
        <v>175</v>
      </c>
      <c r="C80" s="1" t="s">
        <v>26</v>
      </c>
      <c r="D80">
        <v>0</v>
      </c>
      <c r="E80" s="6">
        <v>2800</v>
      </c>
      <c r="F80" s="6">
        <f t="shared" si="2"/>
        <v>0</v>
      </c>
    </row>
    <row r="81" spans="1:6" ht="12.75">
      <c r="A81" s="2" t="s">
        <v>190</v>
      </c>
      <c r="B81" s="2" t="s">
        <v>183</v>
      </c>
      <c r="C81" s="1" t="s">
        <v>26</v>
      </c>
      <c r="D81">
        <v>0</v>
      </c>
      <c r="E81" s="6">
        <v>3000</v>
      </c>
      <c r="F81" s="6">
        <f t="shared" si="2"/>
        <v>0</v>
      </c>
    </row>
    <row r="82" spans="1:6" ht="12.75">
      <c r="A82" s="2" t="s">
        <v>191</v>
      </c>
      <c r="B82" s="2" t="s">
        <v>181</v>
      </c>
      <c r="C82" s="1" t="s">
        <v>26</v>
      </c>
      <c r="D82">
        <v>0</v>
      </c>
      <c r="E82" s="6">
        <v>4000</v>
      </c>
      <c r="F82" s="6">
        <f t="shared" si="2"/>
        <v>0</v>
      </c>
    </row>
    <row r="83" spans="1:6" ht="12.75">
      <c r="A83" s="2" t="s">
        <v>192</v>
      </c>
      <c r="B83" s="2" t="s">
        <v>182</v>
      </c>
      <c r="C83" s="1" t="s">
        <v>26</v>
      </c>
      <c r="D83">
        <v>0</v>
      </c>
      <c r="E83" s="6">
        <v>4400</v>
      </c>
      <c r="F83" s="6">
        <f t="shared" si="2"/>
        <v>0</v>
      </c>
    </row>
    <row r="84" spans="1:6" ht="12.75">
      <c r="A84" s="2" t="s">
        <v>193</v>
      </c>
      <c r="B84" s="2" t="s">
        <v>223</v>
      </c>
      <c r="C84" s="1" t="s">
        <v>26</v>
      </c>
      <c r="D84">
        <v>0</v>
      </c>
      <c r="E84" s="6">
        <v>5000</v>
      </c>
      <c r="F84" s="6">
        <f t="shared" si="2"/>
        <v>0</v>
      </c>
    </row>
    <row r="85" spans="1:6" ht="12.75">
      <c r="A85" s="2" t="s">
        <v>194</v>
      </c>
      <c r="B85" s="2" t="s">
        <v>233</v>
      </c>
      <c r="C85" s="1" t="s">
        <v>26</v>
      </c>
      <c r="D85">
        <v>0</v>
      </c>
      <c r="E85" s="6">
        <v>15000</v>
      </c>
      <c r="F85" s="6">
        <f t="shared" si="2"/>
        <v>0</v>
      </c>
    </row>
    <row r="86" spans="1:6" ht="12.75">
      <c r="A86" s="2" t="s">
        <v>195</v>
      </c>
      <c r="B86" s="2" t="s">
        <v>186</v>
      </c>
      <c r="C86" s="1" t="s">
        <v>26</v>
      </c>
      <c r="D86">
        <v>0</v>
      </c>
      <c r="E86" s="6">
        <v>9000</v>
      </c>
      <c r="F86" s="6">
        <f t="shared" si="2"/>
        <v>0</v>
      </c>
    </row>
    <row r="87" spans="1:6" ht="12.75">
      <c r="A87" s="2" t="s">
        <v>196</v>
      </c>
      <c r="B87" s="2" t="s">
        <v>187</v>
      </c>
      <c r="C87" s="1" t="s">
        <v>7</v>
      </c>
      <c r="D87">
        <v>0</v>
      </c>
      <c r="E87" s="6">
        <v>75</v>
      </c>
      <c r="F87" s="6">
        <f t="shared" si="2"/>
        <v>0</v>
      </c>
    </row>
    <row r="88" spans="1:6" ht="12.75">
      <c r="A88" s="2" t="s">
        <v>197</v>
      </c>
      <c r="B88" s="2" t="s">
        <v>189</v>
      </c>
      <c r="C88" s="1" t="s">
        <v>26</v>
      </c>
      <c r="D88">
        <v>0</v>
      </c>
      <c r="E88" s="6">
        <v>5000</v>
      </c>
      <c r="F88" s="6">
        <f t="shared" si="2"/>
        <v>0</v>
      </c>
    </row>
    <row r="89" spans="1:6" ht="12.75">
      <c r="A89" s="2" t="s">
        <v>198</v>
      </c>
      <c r="B89" s="2" t="s">
        <v>11</v>
      </c>
      <c r="C89" s="23" t="s">
        <v>29</v>
      </c>
      <c r="D89">
        <v>0</v>
      </c>
      <c r="E89" s="6">
        <v>25</v>
      </c>
      <c r="F89" s="6">
        <f t="shared" si="2"/>
        <v>0</v>
      </c>
    </row>
    <row r="90" spans="1:6" ht="12.75">
      <c r="A90" s="2" t="s">
        <v>199</v>
      </c>
      <c r="B90" s="2" t="s">
        <v>12</v>
      </c>
      <c r="C90" s="1" t="s">
        <v>7</v>
      </c>
      <c r="D90">
        <f>SUM(D66:D75)</f>
        <v>463.4200000000001</v>
      </c>
      <c r="E90" s="6">
        <v>1</v>
      </c>
      <c r="F90" s="6">
        <f t="shared" si="2"/>
        <v>463.4200000000001</v>
      </c>
    </row>
    <row r="91" spans="1:6" ht="12.75">
      <c r="A91" s="20" t="s">
        <v>241</v>
      </c>
      <c r="B91" s="20" t="s">
        <v>242</v>
      </c>
      <c r="C91" s="23" t="s">
        <v>26</v>
      </c>
      <c r="D91">
        <v>1</v>
      </c>
      <c r="E91" s="6">
        <v>1000</v>
      </c>
      <c r="F91" s="6">
        <f t="shared" si="2"/>
        <v>1000</v>
      </c>
    </row>
    <row r="92" spans="1:6" ht="12.75">
      <c r="A92" s="20" t="s">
        <v>270</v>
      </c>
      <c r="B92" s="20" t="s">
        <v>271</v>
      </c>
      <c r="C92" s="23" t="s">
        <v>26</v>
      </c>
      <c r="D92">
        <v>0</v>
      </c>
      <c r="E92" s="6">
        <v>400</v>
      </c>
      <c r="F92" s="6">
        <f t="shared" si="2"/>
        <v>0</v>
      </c>
    </row>
    <row r="93" spans="1:6" ht="12.75">
      <c r="A93" s="20"/>
      <c r="B93" s="20"/>
      <c r="C93" s="23"/>
      <c r="D93" s="22"/>
      <c r="E93" s="24"/>
      <c r="F93" s="24"/>
    </row>
    <row r="94" spans="1:7" ht="12.75">
      <c r="A94" s="20"/>
      <c r="B94" s="3" t="s">
        <v>22</v>
      </c>
      <c r="C94" s="23"/>
      <c r="D94" s="22"/>
      <c r="E94" s="24"/>
      <c r="F94" s="24">
        <f>SUM(F66:F92)</f>
        <v>28940.14</v>
      </c>
      <c r="G94" s="6">
        <f>F94</f>
        <v>28940.14</v>
      </c>
    </row>
    <row r="95" ht="12.75">
      <c r="A95" s="4" t="s">
        <v>143</v>
      </c>
    </row>
    <row r="96" spans="1:7" ht="12.75">
      <c r="A96" s="2" t="s">
        <v>14</v>
      </c>
      <c r="B96" s="20" t="s">
        <v>6</v>
      </c>
      <c r="C96" s="1" t="s">
        <v>7</v>
      </c>
      <c r="D96">
        <f>(388.49-356.75)+(112.77-69.33)+7.55+20.03+33.23+4.95</f>
        <v>140.94</v>
      </c>
      <c r="E96" s="6">
        <v>32</v>
      </c>
      <c r="F96" s="6">
        <f>D96*E96</f>
        <v>4510.08</v>
      </c>
      <c r="G96" t="s">
        <v>266</v>
      </c>
    </row>
    <row r="97" spans="1:6" ht="12.75">
      <c r="A97" s="2" t="s">
        <v>13</v>
      </c>
      <c r="B97" s="2" t="s">
        <v>8</v>
      </c>
      <c r="C97" s="1" t="s">
        <v>7</v>
      </c>
      <c r="D97">
        <v>69.33</v>
      </c>
      <c r="E97" s="6">
        <v>36</v>
      </c>
      <c r="F97" s="6">
        <f aca="true" t="shared" si="3" ref="F97:F122">D97*E97</f>
        <v>2495.88</v>
      </c>
    </row>
    <row r="98" spans="1:6" ht="12.75">
      <c r="A98" s="2" t="s">
        <v>15</v>
      </c>
      <c r="B98" s="2" t="s">
        <v>9</v>
      </c>
      <c r="C98" s="1" t="s">
        <v>7</v>
      </c>
      <c r="D98">
        <f>(356.75-273.46)</f>
        <v>83.29000000000002</v>
      </c>
      <c r="E98" s="6">
        <v>44</v>
      </c>
      <c r="F98" s="6">
        <f t="shared" si="3"/>
        <v>3664.760000000001</v>
      </c>
    </row>
    <row r="99" spans="1:6" ht="12.75">
      <c r="A99" s="2" t="s">
        <v>16</v>
      </c>
      <c r="B99" s="2" t="s">
        <v>178</v>
      </c>
      <c r="C99" s="1" t="s">
        <v>7</v>
      </c>
      <c r="D99">
        <v>0</v>
      </c>
      <c r="E99" s="6">
        <v>46</v>
      </c>
      <c r="F99" s="6">
        <f t="shared" si="3"/>
        <v>0</v>
      </c>
    </row>
    <row r="100" spans="1:6" ht="12.75">
      <c r="A100" s="2" t="s">
        <v>17</v>
      </c>
      <c r="B100" s="2" t="s">
        <v>177</v>
      </c>
      <c r="C100" s="1" t="s">
        <v>7</v>
      </c>
      <c r="D100">
        <f>(273.46-88.43)</f>
        <v>185.02999999999997</v>
      </c>
      <c r="E100" s="6">
        <v>48</v>
      </c>
      <c r="F100" s="6">
        <f t="shared" si="3"/>
        <v>8881.439999999999</v>
      </c>
    </row>
    <row r="101" spans="1:6" ht="12.75">
      <c r="A101" s="2" t="s">
        <v>18</v>
      </c>
      <c r="B101" s="2" t="s">
        <v>176</v>
      </c>
      <c r="C101" s="1" t="s">
        <v>7</v>
      </c>
      <c r="D101">
        <f>(88.43-44.14)</f>
        <v>44.290000000000006</v>
      </c>
      <c r="E101" s="6">
        <v>52</v>
      </c>
      <c r="F101" s="6">
        <f t="shared" si="3"/>
        <v>2303.0800000000004</v>
      </c>
    </row>
    <row r="102" spans="1:6" ht="12.75">
      <c r="A102" s="2" t="s">
        <v>19</v>
      </c>
      <c r="B102" s="2" t="s">
        <v>115</v>
      </c>
      <c r="C102" s="1" t="s">
        <v>7</v>
      </c>
      <c r="D102">
        <v>0</v>
      </c>
      <c r="E102" s="6">
        <v>58</v>
      </c>
      <c r="F102" s="6">
        <f t="shared" si="3"/>
        <v>0</v>
      </c>
    </row>
    <row r="103" spans="1:6" ht="12.75">
      <c r="A103" s="2" t="s">
        <v>20</v>
      </c>
      <c r="B103" s="2" t="s">
        <v>180</v>
      </c>
      <c r="C103" s="1" t="s">
        <v>7</v>
      </c>
      <c r="D103">
        <v>0</v>
      </c>
      <c r="E103" s="6">
        <v>62</v>
      </c>
      <c r="F103" s="6">
        <f t="shared" si="3"/>
        <v>0</v>
      </c>
    </row>
    <row r="104" spans="1:6" ht="12.75">
      <c r="A104" s="2" t="s">
        <v>21</v>
      </c>
      <c r="B104" s="2" t="s">
        <v>179</v>
      </c>
      <c r="C104" s="1" t="s">
        <v>7</v>
      </c>
      <c r="D104">
        <v>0</v>
      </c>
      <c r="E104" s="6">
        <v>64</v>
      </c>
      <c r="F104" s="6">
        <f t="shared" si="3"/>
        <v>0</v>
      </c>
    </row>
    <row r="105" spans="1:6" ht="12.75">
      <c r="A105" s="2" t="s">
        <v>117</v>
      </c>
      <c r="B105" s="2" t="s">
        <v>116</v>
      </c>
      <c r="C105" s="1" t="s">
        <v>7</v>
      </c>
      <c r="D105">
        <v>0</v>
      </c>
      <c r="E105" s="6">
        <v>67</v>
      </c>
      <c r="F105" s="6">
        <f t="shared" si="3"/>
        <v>0</v>
      </c>
    </row>
    <row r="106" spans="1:6" ht="12.75">
      <c r="A106" s="2" t="s">
        <v>118</v>
      </c>
      <c r="B106" s="2" t="s">
        <v>10</v>
      </c>
      <c r="C106" s="1" t="s">
        <v>26</v>
      </c>
      <c r="D106">
        <v>4</v>
      </c>
      <c r="E106" s="6">
        <v>1800</v>
      </c>
      <c r="F106" s="6">
        <f t="shared" si="3"/>
        <v>7200</v>
      </c>
    </row>
    <row r="107" spans="1:6" ht="12.75">
      <c r="A107" s="2" t="s">
        <v>119</v>
      </c>
      <c r="B107" s="2" t="s">
        <v>172</v>
      </c>
      <c r="C107" s="1" t="s">
        <v>26</v>
      </c>
      <c r="D107">
        <v>0</v>
      </c>
      <c r="E107" s="6">
        <v>2000</v>
      </c>
      <c r="F107" s="6">
        <f t="shared" si="3"/>
        <v>0</v>
      </c>
    </row>
    <row r="108" spans="1:6" ht="12.75">
      <c r="A108" s="2" t="s">
        <v>120</v>
      </c>
      <c r="B108" s="2" t="s">
        <v>173</v>
      </c>
      <c r="C108" s="1" t="s">
        <v>26</v>
      </c>
      <c r="D108">
        <v>0</v>
      </c>
      <c r="E108" s="6">
        <v>2400</v>
      </c>
      <c r="F108" s="6">
        <f t="shared" si="3"/>
        <v>0</v>
      </c>
    </row>
    <row r="109" spans="1:6" ht="12.75">
      <c r="A109" s="2" t="s">
        <v>184</v>
      </c>
      <c r="B109" s="2" t="s">
        <v>174</v>
      </c>
      <c r="C109" s="1" t="s">
        <v>26</v>
      </c>
      <c r="D109">
        <v>2</v>
      </c>
      <c r="E109" s="6">
        <v>2600</v>
      </c>
      <c r="F109" s="6">
        <f t="shared" si="3"/>
        <v>5200</v>
      </c>
    </row>
    <row r="110" spans="1:6" ht="12.75">
      <c r="A110" s="2" t="s">
        <v>188</v>
      </c>
      <c r="B110" s="2" t="s">
        <v>175</v>
      </c>
      <c r="C110" s="1" t="s">
        <v>26</v>
      </c>
      <c r="D110">
        <v>0</v>
      </c>
      <c r="E110" s="6">
        <v>2800</v>
      </c>
      <c r="F110" s="6">
        <f t="shared" si="3"/>
        <v>0</v>
      </c>
    </row>
    <row r="111" spans="1:6" ht="12.75">
      <c r="A111" s="2" t="s">
        <v>190</v>
      </c>
      <c r="B111" s="2" t="s">
        <v>183</v>
      </c>
      <c r="C111" s="1" t="s">
        <v>26</v>
      </c>
      <c r="D111">
        <v>0</v>
      </c>
      <c r="E111" s="6">
        <v>3000</v>
      </c>
      <c r="F111" s="6">
        <f t="shared" si="3"/>
        <v>0</v>
      </c>
    </row>
    <row r="112" spans="1:6" ht="12.75">
      <c r="A112" s="2" t="s">
        <v>191</v>
      </c>
      <c r="B112" s="2" t="s">
        <v>181</v>
      </c>
      <c r="C112" s="1" t="s">
        <v>26</v>
      </c>
      <c r="D112">
        <v>0</v>
      </c>
      <c r="E112" s="6">
        <v>4000</v>
      </c>
      <c r="F112" s="6">
        <f t="shared" si="3"/>
        <v>0</v>
      </c>
    </row>
    <row r="113" spans="1:6" ht="12.75">
      <c r="A113" s="2" t="s">
        <v>192</v>
      </c>
      <c r="B113" s="2" t="s">
        <v>182</v>
      </c>
      <c r="C113" s="1" t="s">
        <v>26</v>
      </c>
      <c r="D113">
        <v>0</v>
      </c>
      <c r="E113" s="6">
        <v>4400</v>
      </c>
      <c r="F113" s="6">
        <f t="shared" si="3"/>
        <v>0</v>
      </c>
    </row>
    <row r="114" spans="1:6" ht="12.75">
      <c r="A114" s="2" t="s">
        <v>193</v>
      </c>
      <c r="B114" s="2" t="s">
        <v>223</v>
      </c>
      <c r="C114" s="1" t="s">
        <v>26</v>
      </c>
      <c r="D114">
        <v>0</v>
      </c>
      <c r="E114" s="6">
        <v>5000</v>
      </c>
      <c r="F114" s="6">
        <f t="shared" si="3"/>
        <v>0</v>
      </c>
    </row>
    <row r="115" spans="1:6" ht="12.75">
      <c r="A115" s="2" t="s">
        <v>194</v>
      </c>
      <c r="B115" s="2" t="s">
        <v>233</v>
      </c>
      <c r="C115" s="1" t="s">
        <v>26</v>
      </c>
      <c r="D115">
        <v>0</v>
      </c>
      <c r="E115" s="6">
        <v>15000</v>
      </c>
      <c r="F115" s="6">
        <f t="shared" si="3"/>
        <v>0</v>
      </c>
    </row>
    <row r="116" spans="1:6" ht="12.75">
      <c r="A116" s="2" t="s">
        <v>195</v>
      </c>
      <c r="B116" s="2" t="s">
        <v>186</v>
      </c>
      <c r="C116" s="1" t="s">
        <v>26</v>
      </c>
      <c r="D116">
        <v>0</v>
      </c>
      <c r="E116" s="6">
        <v>9000</v>
      </c>
      <c r="F116" s="6">
        <f t="shared" si="3"/>
        <v>0</v>
      </c>
    </row>
    <row r="117" spans="1:6" ht="12.75">
      <c r="A117" s="2" t="s">
        <v>196</v>
      </c>
      <c r="B117" s="2" t="s">
        <v>187</v>
      </c>
      <c r="C117" s="1" t="s">
        <v>7</v>
      </c>
      <c r="D117">
        <v>0</v>
      </c>
      <c r="E117" s="6">
        <v>75</v>
      </c>
      <c r="F117" s="6">
        <f t="shared" si="3"/>
        <v>0</v>
      </c>
    </row>
    <row r="118" spans="1:6" ht="12.75">
      <c r="A118" s="2" t="s">
        <v>197</v>
      </c>
      <c r="B118" s="2" t="s">
        <v>189</v>
      </c>
      <c r="C118" s="1" t="s">
        <v>26</v>
      </c>
      <c r="D118">
        <v>0</v>
      </c>
      <c r="E118" s="6">
        <v>5000</v>
      </c>
      <c r="F118" s="6">
        <f t="shared" si="3"/>
        <v>0</v>
      </c>
    </row>
    <row r="119" spans="1:6" ht="12.75">
      <c r="A119" s="2" t="s">
        <v>198</v>
      </c>
      <c r="B119" s="2" t="s">
        <v>11</v>
      </c>
      <c r="C119" s="23" t="s">
        <v>29</v>
      </c>
      <c r="D119">
        <v>0</v>
      </c>
      <c r="E119" s="6">
        <v>25</v>
      </c>
      <c r="F119" s="6">
        <f t="shared" si="3"/>
        <v>0</v>
      </c>
    </row>
    <row r="120" spans="1:6" ht="12.75">
      <c r="A120" s="2" t="s">
        <v>199</v>
      </c>
      <c r="B120" s="2" t="s">
        <v>12</v>
      </c>
      <c r="C120" s="1" t="s">
        <v>7</v>
      </c>
      <c r="D120">
        <f>SUM(D96:D105)</f>
        <v>522.88</v>
      </c>
      <c r="E120" s="6">
        <v>1</v>
      </c>
      <c r="F120" s="6">
        <f t="shared" si="3"/>
        <v>522.88</v>
      </c>
    </row>
    <row r="121" spans="1:6" ht="12.75">
      <c r="A121" s="20" t="s">
        <v>241</v>
      </c>
      <c r="B121" s="20" t="s">
        <v>242</v>
      </c>
      <c r="C121" s="23" t="s">
        <v>26</v>
      </c>
      <c r="D121">
        <v>1</v>
      </c>
      <c r="E121" s="6">
        <v>1000</v>
      </c>
      <c r="F121" s="6">
        <f t="shared" si="3"/>
        <v>1000</v>
      </c>
    </row>
    <row r="122" spans="1:6" ht="12.75">
      <c r="A122" s="20" t="s">
        <v>270</v>
      </c>
      <c r="B122" s="20" t="s">
        <v>271</v>
      </c>
      <c r="C122" s="23" t="s">
        <v>26</v>
      </c>
      <c r="D122">
        <v>0</v>
      </c>
      <c r="E122" s="6">
        <v>400</v>
      </c>
      <c r="F122" s="6">
        <f t="shared" si="3"/>
        <v>0</v>
      </c>
    </row>
    <row r="123" spans="1:6" ht="12.75">
      <c r="A123" s="20"/>
      <c r="B123" s="20"/>
      <c r="C123" s="23"/>
      <c r="D123" s="22"/>
      <c r="E123" s="24"/>
      <c r="F123" s="24"/>
    </row>
    <row r="124" spans="1:7" ht="12.75">
      <c r="A124" s="20"/>
      <c r="B124" s="3" t="s">
        <v>22</v>
      </c>
      <c r="C124" s="23"/>
      <c r="D124" s="22"/>
      <c r="E124" s="24"/>
      <c r="F124" s="24">
        <f>SUM(F96:F122)</f>
        <v>35778.12</v>
      </c>
      <c r="G124" s="6">
        <f>F124</f>
        <v>35778.12</v>
      </c>
    </row>
    <row r="125" ht="12.75">
      <c r="A125" s="4" t="s">
        <v>146</v>
      </c>
    </row>
    <row r="126" spans="1:7" ht="12.75">
      <c r="A126" s="2" t="s">
        <v>14</v>
      </c>
      <c r="B126" s="20" t="s">
        <v>6</v>
      </c>
      <c r="C126" s="1" t="s">
        <v>7</v>
      </c>
      <c r="D126">
        <f>11.5+36.18+38.95</f>
        <v>86.63</v>
      </c>
      <c r="E126" s="6">
        <v>32</v>
      </c>
      <c r="F126" s="6">
        <f>D126*E126</f>
        <v>2772.16</v>
      </c>
      <c r="G126" t="s">
        <v>238</v>
      </c>
    </row>
    <row r="127" spans="1:6" ht="12.75">
      <c r="A127" s="2" t="s">
        <v>13</v>
      </c>
      <c r="B127" s="2" t="s">
        <v>8</v>
      </c>
      <c r="C127" s="1" t="s">
        <v>7</v>
      </c>
      <c r="D127">
        <v>0</v>
      </c>
      <c r="E127" s="6">
        <v>36</v>
      </c>
      <c r="F127" s="6">
        <f aca="true" t="shared" si="4" ref="F127:F152">D127*E127</f>
        <v>0</v>
      </c>
    </row>
    <row r="128" spans="1:7" ht="12.75">
      <c r="A128" s="2" t="s">
        <v>15</v>
      </c>
      <c r="B128" s="2" t="s">
        <v>9</v>
      </c>
      <c r="C128" s="1" t="s">
        <v>7</v>
      </c>
      <c r="D128">
        <f>142.62-46.19</f>
        <v>96.43</v>
      </c>
      <c r="E128" s="6">
        <v>44</v>
      </c>
      <c r="F128" s="6">
        <f t="shared" si="4"/>
        <v>4242.92</v>
      </c>
      <c r="G128" t="s">
        <v>237</v>
      </c>
    </row>
    <row r="129" spans="1:7" ht="12.75">
      <c r="A129" s="2" t="s">
        <v>16</v>
      </c>
      <c r="B129" s="2" t="s">
        <v>178</v>
      </c>
      <c r="C129" s="1" t="s">
        <v>7</v>
      </c>
      <c r="D129">
        <f>46.19+11</f>
        <v>57.19</v>
      </c>
      <c r="E129" s="6">
        <v>46</v>
      </c>
      <c r="F129" s="6">
        <f t="shared" si="4"/>
        <v>2630.74</v>
      </c>
      <c r="G129" t="s">
        <v>237</v>
      </c>
    </row>
    <row r="130" spans="1:6" ht="12.75">
      <c r="A130" s="2" t="s">
        <v>17</v>
      </c>
      <c r="B130" s="2" t="s">
        <v>177</v>
      </c>
      <c r="C130" s="1" t="s">
        <v>7</v>
      </c>
      <c r="D130">
        <v>0</v>
      </c>
      <c r="E130" s="6">
        <v>48</v>
      </c>
      <c r="F130" s="6">
        <f t="shared" si="4"/>
        <v>0</v>
      </c>
    </row>
    <row r="131" spans="1:6" ht="12.75">
      <c r="A131" s="2" t="s">
        <v>18</v>
      </c>
      <c r="B131" s="2" t="s">
        <v>176</v>
      </c>
      <c r="C131" s="1" t="s">
        <v>7</v>
      </c>
      <c r="D131">
        <v>0</v>
      </c>
      <c r="E131" s="6">
        <v>52</v>
      </c>
      <c r="F131" s="6">
        <f t="shared" si="4"/>
        <v>0</v>
      </c>
    </row>
    <row r="132" spans="1:6" ht="12.75">
      <c r="A132" s="2" t="s">
        <v>19</v>
      </c>
      <c r="B132" s="2" t="s">
        <v>115</v>
      </c>
      <c r="C132" s="1" t="s">
        <v>7</v>
      </c>
      <c r="D132">
        <v>0</v>
      </c>
      <c r="E132" s="6">
        <v>58</v>
      </c>
      <c r="F132" s="6">
        <f t="shared" si="4"/>
        <v>0</v>
      </c>
    </row>
    <row r="133" spans="1:6" ht="12.75">
      <c r="A133" s="2" t="s">
        <v>20</v>
      </c>
      <c r="B133" s="2" t="s">
        <v>180</v>
      </c>
      <c r="C133" s="1" t="s">
        <v>7</v>
      </c>
      <c r="D133">
        <v>0</v>
      </c>
      <c r="E133" s="6">
        <v>62</v>
      </c>
      <c r="F133" s="6">
        <f t="shared" si="4"/>
        <v>0</v>
      </c>
    </row>
    <row r="134" spans="1:6" ht="12.75">
      <c r="A134" s="2" t="s">
        <v>21</v>
      </c>
      <c r="B134" s="2" t="s">
        <v>179</v>
      </c>
      <c r="C134" s="1" t="s">
        <v>7</v>
      </c>
      <c r="D134">
        <v>0</v>
      </c>
      <c r="E134" s="6">
        <v>64</v>
      </c>
      <c r="F134" s="6">
        <f t="shared" si="4"/>
        <v>0</v>
      </c>
    </row>
    <row r="135" spans="1:6" ht="12.75">
      <c r="A135" s="2" t="s">
        <v>117</v>
      </c>
      <c r="B135" s="2" t="s">
        <v>116</v>
      </c>
      <c r="C135" s="1" t="s">
        <v>7</v>
      </c>
      <c r="D135">
        <v>0</v>
      </c>
      <c r="E135" s="6">
        <v>67</v>
      </c>
      <c r="F135" s="6">
        <f t="shared" si="4"/>
        <v>0</v>
      </c>
    </row>
    <row r="136" spans="1:6" ht="12.75">
      <c r="A136" s="2" t="s">
        <v>118</v>
      </c>
      <c r="B136" s="2" t="s">
        <v>10</v>
      </c>
      <c r="C136" s="1" t="s">
        <v>26</v>
      </c>
      <c r="D136">
        <v>2</v>
      </c>
      <c r="E136" s="6">
        <v>1800</v>
      </c>
      <c r="F136" s="6">
        <f t="shared" si="4"/>
        <v>3600</v>
      </c>
    </row>
    <row r="137" spans="1:6" ht="12.75">
      <c r="A137" s="2" t="s">
        <v>119</v>
      </c>
      <c r="B137" s="2" t="s">
        <v>172</v>
      </c>
      <c r="C137" s="1" t="s">
        <v>26</v>
      </c>
      <c r="D137">
        <v>2</v>
      </c>
      <c r="E137" s="6">
        <v>2000</v>
      </c>
      <c r="F137" s="6">
        <f t="shared" si="4"/>
        <v>4000</v>
      </c>
    </row>
    <row r="138" spans="1:6" ht="12.75">
      <c r="A138" s="2" t="s">
        <v>120</v>
      </c>
      <c r="B138" s="2" t="s">
        <v>173</v>
      </c>
      <c r="C138" s="1" t="s">
        <v>26</v>
      </c>
      <c r="D138">
        <v>0</v>
      </c>
      <c r="E138" s="6">
        <v>2400</v>
      </c>
      <c r="F138" s="6">
        <f t="shared" si="4"/>
        <v>0</v>
      </c>
    </row>
    <row r="139" spans="1:6" ht="12.75">
      <c r="A139" s="2" t="s">
        <v>184</v>
      </c>
      <c r="B139" s="2" t="s">
        <v>174</v>
      </c>
      <c r="C139" s="1" t="s">
        <v>26</v>
      </c>
      <c r="D139">
        <v>0</v>
      </c>
      <c r="E139" s="6">
        <v>2600</v>
      </c>
      <c r="F139" s="6">
        <f t="shared" si="4"/>
        <v>0</v>
      </c>
    </row>
    <row r="140" spans="1:6" ht="12.75">
      <c r="A140" s="2" t="s">
        <v>188</v>
      </c>
      <c r="B140" s="2" t="s">
        <v>175</v>
      </c>
      <c r="C140" s="1" t="s">
        <v>26</v>
      </c>
      <c r="D140">
        <v>0</v>
      </c>
      <c r="E140" s="6">
        <v>2800</v>
      </c>
      <c r="F140" s="6">
        <f t="shared" si="4"/>
        <v>0</v>
      </c>
    </row>
    <row r="141" spans="1:6" ht="12.75">
      <c r="A141" s="2" t="s">
        <v>190</v>
      </c>
      <c r="B141" s="2" t="s">
        <v>183</v>
      </c>
      <c r="C141" s="1" t="s">
        <v>26</v>
      </c>
      <c r="D141">
        <v>0</v>
      </c>
      <c r="E141" s="6">
        <v>3000</v>
      </c>
      <c r="F141" s="6">
        <f t="shared" si="4"/>
        <v>0</v>
      </c>
    </row>
    <row r="142" spans="1:6" ht="12.75">
      <c r="A142" s="2" t="s">
        <v>191</v>
      </c>
      <c r="B142" s="2" t="s">
        <v>181</v>
      </c>
      <c r="C142" s="1" t="s">
        <v>26</v>
      </c>
      <c r="D142">
        <v>1</v>
      </c>
      <c r="E142" s="6">
        <v>4000</v>
      </c>
      <c r="F142" s="6">
        <f t="shared" si="4"/>
        <v>4000</v>
      </c>
    </row>
    <row r="143" spans="1:6" ht="12.75">
      <c r="A143" s="2" t="s">
        <v>192</v>
      </c>
      <c r="B143" s="2" t="s">
        <v>182</v>
      </c>
      <c r="C143" s="1" t="s">
        <v>26</v>
      </c>
      <c r="D143">
        <v>0</v>
      </c>
      <c r="E143" s="6">
        <v>4400</v>
      </c>
      <c r="F143" s="6">
        <f t="shared" si="4"/>
        <v>0</v>
      </c>
    </row>
    <row r="144" spans="1:6" ht="12.75">
      <c r="A144" s="2" t="s">
        <v>193</v>
      </c>
      <c r="B144" s="2" t="s">
        <v>223</v>
      </c>
      <c r="C144" s="1" t="s">
        <v>26</v>
      </c>
      <c r="D144">
        <v>0</v>
      </c>
      <c r="E144" s="6">
        <v>5000</v>
      </c>
      <c r="F144" s="6">
        <f t="shared" si="4"/>
        <v>0</v>
      </c>
    </row>
    <row r="145" spans="1:6" ht="12.75">
      <c r="A145" s="2" t="s">
        <v>194</v>
      </c>
      <c r="B145" s="2" t="s">
        <v>233</v>
      </c>
      <c r="C145" s="1" t="s">
        <v>26</v>
      </c>
      <c r="D145">
        <v>0</v>
      </c>
      <c r="E145" s="6">
        <v>15000</v>
      </c>
      <c r="F145" s="6">
        <f t="shared" si="4"/>
        <v>0</v>
      </c>
    </row>
    <row r="146" spans="1:6" ht="12.75">
      <c r="A146" s="2" t="s">
        <v>195</v>
      </c>
      <c r="B146" s="2" t="s">
        <v>186</v>
      </c>
      <c r="C146" s="1" t="s">
        <v>26</v>
      </c>
      <c r="D146">
        <v>0</v>
      </c>
      <c r="E146" s="6">
        <v>9000</v>
      </c>
      <c r="F146" s="6">
        <f t="shared" si="4"/>
        <v>0</v>
      </c>
    </row>
    <row r="147" spans="1:6" ht="12.75">
      <c r="A147" s="2" t="s">
        <v>196</v>
      </c>
      <c r="B147" s="2" t="s">
        <v>187</v>
      </c>
      <c r="C147" s="1" t="s">
        <v>7</v>
      </c>
      <c r="D147">
        <v>0</v>
      </c>
      <c r="E147" s="6">
        <v>75</v>
      </c>
      <c r="F147" s="6">
        <f t="shared" si="4"/>
        <v>0</v>
      </c>
    </row>
    <row r="148" spans="1:6" ht="12.75">
      <c r="A148" s="2" t="s">
        <v>197</v>
      </c>
      <c r="B148" s="2" t="s">
        <v>189</v>
      </c>
      <c r="C148" s="1" t="s">
        <v>26</v>
      </c>
      <c r="D148">
        <v>0</v>
      </c>
      <c r="E148" s="6">
        <v>5000</v>
      </c>
      <c r="F148" s="6">
        <f t="shared" si="4"/>
        <v>0</v>
      </c>
    </row>
    <row r="149" spans="1:6" ht="12.75">
      <c r="A149" s="2" t="s">
        <v>198</v>
      </c>
      <c r="B149" s="2" t="s">
        <v>11</v>
      </c>
      <c r="C149" s="23" t="s">
        <v>29</v>
      </c>
      <c r="D149">
        <v>30</v>
      </c>
      <c r="E149" s="6">
        <v>25</v>
      </c>
      <c r="F149" s="6">
        <f t="shared" si="4"/>
        <v>750</v>
      </c>
    </row>
    <row r="150" spans="1:6" ht="12.75">
      <c r="A150" s="2" t="s">
        <v>199</v>
      </c>
      <c r="B150" s="2" t="s">
        <v>12</v>
      </c>
      <c r="C150" s="1" t="s">
        <v>7</v>
      </c>
      <c r="D150">
        <f>SUM(D126:D135)</f>
        <v>240.25</v>
      </c>
      <c r="E150" s="6">
        <v>1</v>
      </c>
      <c r="F150" s="6">
        <f t="shared" si="4"/>
        <v>240.25</v>
      </c>
    </row>
    <row r="151" spans="1:6" ht="12.75">
      <c r="A151" s="20" t="s">
        <v>241</v>
      </c>
      <c r="B151" s="20" t="s">
        <v>242</v>
      </c>
      <c r="C151" s="23" t="s">
        <v>26</v>
      </c>
      <c r="D151">
        <v>0</v>
      </c>
      <c r="E151" s="6">
        <v>1000</v>
      </c>
      <c r="F151" s="6">
        <f t="shared" si="4"/>
        <v>0</v>
      </c>
    </row>
    <row r="152" spans="1:6" ht="12.75">
      <c r="A152" s="20" t="s">
        <v>270</v>
      </c>
      <c r="B152" s="20" t="s">
        <v>271</v>
      </c>
      <c r="C152" s="23" t="s">
        <v>26</v>
      </c>
      <c r="D152">
        <v>0</v>
      </c>
      <c r="E152" s="6">
        <v>400</v>
      </c>
      <c r="F152" s="6">
        <f t="shared" si="4"/>
        <v>0</v>
      </c>
    </row>
    <row r="153" spans="1:6" ht="12.75">
      <c r="A153" s="20"/>
      <c r="B153" s="20"/>
      <c r="C153" s="23"/>
      <c r="D153" s="22"/>
      <c r="E153" s="24"/>
      <c r="F153" s="24"/>
    </row>
    <row r="154" spans="1:7" ht="12.75">
      <c r="A154" s="20"/>
      <c r="B154" s="3" t="s">
        <v>22</v>
      </c>
      <c r="C154" s="23"/>
      <c r="D154" s="22"/>
      <c r="E154" s="24"/>
      <c r="F154" s="24">
        <f>SUM(F126:F152)</f>
        <v>22236.07</v>
      </c>
      <c r="G154" s="6">
        <f>F154</f>
        <v>22236.07</v>
      </c>
    </row>
    <row r="155" ht="12.75">
      <c r="A155" s="4" t="s">
        <v>145</v>
      </c>
    </row>
    <row r="156" spans="1:7" ht="12.75">
      <c r="A156" s="2" t="s">
        <v>14</v>
      </c>
      <c r="B156" s="20" t="s">
        <v>6</v>
      </c>
      <c r="C156" s="1" t="s">
        <v>7</v>
      </c>
      <c r="D156">
        <f>25.41+29.26+33.23+4.95</f>
        <v>92.85000000000001</v>
      </c>
      <c r="E156" s="6">
        <v>32</v>
      </c>
      <c r="F156" s="6">
        <f>D156*E156</f>
        <v>2971.2000000000003</v>
      </c>
      <c r="G156" t="s">
        <v>267</v>
      </c>
    </row>
    <row r="157" spans="1:7" ht="12.75">
      <c r="A157" s="2" t="s">
        <v>13</v>
      </c>
      <c r="B157" s="2" t="s">
        <v>8</v>
      </c>
      <c r="C157" s="1" t="s">
        <v>7</v>
      </c>
      <c r="D157">
        <f>(204.39-177.51)+33.3+4.95</f>
        <v>65.13</v>
      </c>
      <c r="E157" s="6">
        <v>36</v>
      </c>
      <c r="F157" s="6">
        <f aca="true" t="shared" si="5" ref="F157:F182">D157*E157</f>
        <v>2344.68</v>
      </c>
      <c r="G157" t="s">
        <v>240</v>
      </c>
    </row>
    <row r="158" spans="1:7" ht="12.75">
      <c r="A158" s="2" t="s">
        <v>15</v>
      </c>
      <c r="B158" s="2" t="s">
        <v>9</v>
      </c>
      <c r="C158" s="1" t="s">
        <v>7</v>
      </c>
      <c r="D158">
        <f>1223.31-888.6</f>
        <v>334.7099999999999</v>
      </c>
      <c r="E158" s="6">
        <v>44</v>
      </c>
      <c r="F158" s="6">
        <f t="shared" si="5"/>
        <v>14727.239999999996</v>
      </c>
      <c r="G158" t="s">
        <v>239</v>
      </c>
    </row>
    <row r="159" spans="1:7" ht="12.75">
      <c r="A159" s="2" t="s">
        <v>16</v>
      </c>
      <c r="B159" s="2" t="s">
        <v>178</v>
      </c>
      <c r="C159" s="1" t="s">
        <v>7</v>
      </c>
      <c r="D159">
        <v>177.51</v>
      </c>
      <c r="E159" s="6">
        <v>46</v>
      </c>
      <c r="F159" s="6">
        <f t="shared" si="5"/>
        <v>8165.459999999999</v>
      </c>
      <c r="G159" t="s">
        <v>240</v>
      </c>
    </row>
    <row r="160" spans="1:6" ht="12.75">
      <c r="A160" s="2" t="s">
        <v>17</v>
      </c>
      <c r="B160" s="2" t="s">
        <v>177</v>
      </c>
      <c r="C160" s="1" t="s">
        <v>7</v>
      </c>
      <c r="D160">
        <f>888.6-806.87</f>
        <v>81.73000000000002</v>
      </c>
      <c r="E160" s="6">
        <v>48</v>
      </c>
      <c r="F160" s="6">
        <f t="shared" si="5"/>
        <v>3923.040000000001</v>
      </c>
    </row>
    <row r="161" spans="1:6" ht="12.75">
      <c r="A161" s="2" t="s">
        <v>18</v>
      </c>
      <c r="B161" s="2" t="s">
        <v>176</v>
      </c>
      <c r="C161" s="1" t="s">
        <v>7</v>
      </c>
      <c r="D161">
        <v>0</v>
      </c>
      <c r="E161" s="6">
        <v>52</v>
      </c>
      <c r="F161" s="6">
        <f t="shared" si="5"/>
        <v>0</v>
      </c>
    </row>
    <row r="162" spans="1:7" ht="12.75">
      <c r="A162" s="2" t="s">
        <v>19</v>
      </c>
      <c r="B162" s="2" t="s">
        <v>115</v>
      </c>
      <c r="C162" s="1" t="s">
        <v>7</v>
      </c>
      <c r="D162">
        <f>806.87-318.84</f>
        <v>488.03000000000003</v>
      </c>
      <c r="E162" s="6">
        <v>58</v>
      </c>
      <c r="F162" s="6">
        <f t="shared" si="5"/>
        <v>28305.74</v>
      </c>
      <c r="G162" t="s">
        <v>239</v>
      </c>
    </row>
    <row r="163" spans="1:7" ht="12.75">
      <c r="A163" s="2" t="s">
        <v>20</v>
      </c>
      <c r="B163" s="2" t="s">
        <v>180</v>
      </c>
      <c r="C163" s="1" t="s">
        <v>7</v>
      </c>
      <c r="D163">
        <f>318.84-81.98</f>
        <v>236.85999999999996</v>
      </c>
      <c r="E163" s="6">
        <v>62</v>
      </c>
      <c r="F163" s="6">
        <f t="shared" si="5"/>
        <v>14685.319999999998</v>
      </c>
      <c r="G163" t="s">
        <v>239</v>
      </c>
    </row>
    <row r="164" spans="1:7" ht="12.75">
      <c r="A164" s="2" t="s">
        <v>21</v>
      </c>
      <c r="B164" s="2" t="s">
        <v>179</v>
      </c>
      <c r="C164" s="1" t="s">
        <v>7</v>
      </c>
      <c r="D164">
        <f>81.98+2</f>
        <v>83.98</v>
      </c>
      <c r="E164" s="6">
        <v>64</v>
      </c>
      <c r="F164" s="6">
        <f t="shared" si="5"/>
        <v>5374.72</v>
      </c>
      <c r="G164" t="s">
        <v>239</v>
      </c>
    </row>
    <row r="165" spans="1:6" ht="12.75">
      <c r="A165" s="2" t="s">
        <v>117</v>
      </c>
      <c r="B165" s="2" t="s">
        <v>116</v>
      </c>
      <c r="C165" s="1" t="s">
        <v>7</v>
      </c>
      <c r="D165">
        <v>0</v>
      </c>
      <c r="E165" s="6">
        <v>67</v>
      </c>
      <c r="F165" s="6">
        <f t="shared" si="5"/>
        <v>0</v>
      </c>
    </row>
    <row r="166" spans="1:6" ht="12.75">
      <c r="A166" s="2" t="s">
        <v>118</v>
      </c>
      <c r="B166" s="2" t="s">
        <v>10</v>
      </c>
      <c r="C166" s="1" t="s">
        <v>26</v>
      </c>
      <c r="D166">
        <v>6</v>
      </c>
      <c r="E166" s="6">
        <v>1800</v>
      </c>
      <c r="F166" s="6">
        <f t="shared" si="5"/>
        <v>10800</v>
      </c>
    </row>
    <row r="167" spans="1:6" ht="12.75">
      <c r="A167" s="2" t="s">
        <v>119</v>
      </c>
      <c r="B167" s="2" t="s">
        <v>172</v>
      </c>
      <c r="C167" s="1" t="s">
        <v>26</v>
      </c>
      <c r="D167">
        <v>2</v>
      </c>
      <c r="E167" s="6">
        <v>2000</v>
      </c>
      <c r="F167" s="6">
        <f t="shared" si="5"/>
        <v>4000</v>
      </c>
    </row>
    <row r="168" spans="1:6" ht="12.75">
      <c r="A168" s="2" t="s">
        <v>120</v>
      </c>
      <c r="B168" s="2" t="s">
        <v>173</v>
      </c>
      <c r="C168" s="1" t="s">
        <v>26</v>
      </c>
      <c r="D168">
        <v>0</v>
      </c>
      <c r="E168" s="6">
        <v>2400</v>
      </c>
      <c r="F168" s="6">
        <f t="shared" si="5"/>
        <v>0</v>
      </c>
    </row>
    <row r="169" spans="1:6" ht="12.75">
      <c r="A169" s="2" t="s">
        <v>184</v>
      </c>
      <c r="B169" s="2" t="s">
        <v>174</v>
      </c>
      <c r="C169" s="1" t="s">
        <v>26</v>
      </c>
      <c r="D169">
        <v>0</v>
      </c>
      <c r="E169" s="6">
        <v>2600</v>
      </c>
      <c r="F169" s="6">
        <f t="shared" si="5"/>
        <v>0</v>
      </c>
    </row>
    <row r="170" spans="1:6" ht="12.75">
      <c r="A170" s="2" t="s">
        <v>188</v>
      </c>
      <c r="B170" s="2" t="s">
        <v>175</v>
      </c>
      <c r="C170" s="1" t="s">
        <v>26</v>
      </c>
      <c r="D170">
        <v>0</v>
      </c>
      <c r="E170" s="6">
        <v>2800</v>
      </c>
      <c r="F170" s="6">
        <f t="shared" si="5"/>
        <v>0</v>
      </c>
    </row>
    <row r="171" spans="1:6" ht="12.75">
      <c r="A171" s="2" t="s">
        <v>190</v>
      </c>
      <c r="B171" s="2" t="s">
        <v>183</v>
      </c>
      <c r="C171" s="1" t="s">
        <v>26</v>
      </c>
      <c r="D171">
        <v>0</v>
      </c>
      <c r="E171" s="6">
        <v>3000</v>
      </c>
      <c r="F171" s="6">
        <f t="shared" si="5"/>
        <v>0</v>
      </c>
    </row>
    <row r="172" spans="1:6" ht="12.75">
      <c r="A172" s="2" t="s">
        <v>191</v>
      </c>
      <c r="B172" s="2" t="s">
        <v>181</v>
      </c>
      <c r="C172" s="1" t="s">
        <v>26</v>
      </c>
      <c r="D172">
        <v>0</v>
      </c>
      <c r="E172" s="6">
        <v>4000</v>
      </c>
      <c r="F172" s="6">
        <f t="shared" si="5"/>
        <v>0</v>
      </c>
    </row>
    <row r="173" spans="1:6" ht="12.75">
      <c r="A173" s="2" t="s">
        <v>192</v>
      </c>
      <c r="B173" s="2" t="s">
        <v>182</v>
      </c>
      <c r="C173" s="1" t="s">
        <v>26</v>
      </c>
      <c r="D173">
        <v>1</v>
      </c>
      <c r="E173" s="6">
        <v>4400</v>
      </c>
      <c r="F173" s="6">
        <f t="shared" si="5"/>
        <v>4400</v>
      </c>
    </row>
    <row r="174" spans="1:6" ht="12.75">
      <c r="A174" s="2" t="s">
        <v>193</v>
      </c>
      <c r="B174" s="2" t="s">
        <v>223</v>
      </c>
      <c r="C174" s="1" t="s">
        <v>26</v>
      </c>
      <c r="D174">
        <v>3</v>
      </c>
      <c r="E174" s="6">
        <v>5000</v>
      </c>
      <c r="F174" s="6">
        <f t="shared" si="5"/>
        <v>15000</v>
      </c>
    </row>
    <row r="175" spans="1:6" ht="12.75">
      <c r="A175" s="2" t="s">
        <v>194</v>
      </c>
      <c r="B175" s="2" t="s">
        <v>233</v>
      </c>
      <c r="C175" s="1" t="s">
        <v>26</v>
      </c>
      <c r="D175">
        <v>0</v>
      </c>
      <c r="E175" s="6">
        <v>15000</v>
      </c>
      <c r="F175" s="6">
        <f t="shared" si="5"/>
        <v>0</v>
      </c>
    </row>
    <row r="176" spans="1:6" ht="12.75">
      <c r="A176" s="2" t="s">
        <v>195</v>
      </c>
      <c r="B176" s="2" t="s">
        <v>186</v>
      </c>
      <c r="C176" s="1" t="s">
        <v>26</v>
      </c>
      <c r="D176">
        <v>0</v>
      </c>
      <c r="E176" s="6">
        <v>9000</v>
      </c>
      <c r="F176" s="6">
        <f t="shared" si="5"/>
        <v>0</v>
      </c>
    </row>
    <row r="177" spans="1:6" ht="12.75">
      <c r="A177" s="2" t="s">
        <v>196</v>
      </c>
      <c r="B177" s="2" t="s">
        <v>187</v>
      </c>
      <c r="C177" s="1" t="s">
        <v>7</v>
      </c>
      <c r="D177">
        <v>0</v>
      </c>
      <c r="E177" s="6">
        <v>75</v>
      </c>
      <c r="F177" s="6">
        <f t="shared" si="5"/>
        <v>0</v>
      </c>
    </row>
    <row r="178" spans="1:6" ht="12.75">
      <c r="A178" s="2" t="s">
        <v>197</v>
      </c>
      <c r="B178" s="2" t="s">
        <v>189</v>
      </c>
      <c r="C178" s="1" t="s">
        <v>26</v>
      </c>
      <c r="D178">
        <v>0</v>
      </c>
      <c r="E178" s="6">
        <v>5000</v>
      </c>
      <c r="F178" s="6">
        <f t="shared" si="5"/>
        <v>0</v>
      </c>
    </row>
    <row r="179" spans="1:6" ht="12.75">
      <c r="A179" s="2" t="s">
        <v>198</v>
      </c>
      <c r="B179" s="2" t="s">
        <v>11</v>
      </c>
      <c r="C179" s="23" t="s">
        <v>29</v>
      </c>
      <c r="D179">
        <v>30</v>
      </c>
      <c r="E179" s="6">
        <v>25</v>
      </c>
      <c r="F179" s="6">
        <f t="shared" si="5"/>
        <v>750</v>
      </c>
    </row>
    <row r="180" spans="1:6" ht="12.75">
      <c r="A180" s="2" t="s">
        <v>199</v>
      </c>
      <c r="B180" s="2" t="s">
        <v>12</v>
      </c>
      <c r="C180" s="1" t="s">
        <v>7</v>
      </c>
      <c r="D180">
        <f>SUM(D156:D165)</f>
        <v>1560.8</v>
      </c>
      <c r="E180" s="6">
        <v>1</v>
      </c>
      <c r="F180" s="6">
        <f t="shared" si="5"/>
        <v>1560.8</v>
      </c>
    </row>
    <row r="181" spans="1:6" ht="12.75">
      <c r="A181" s="20" t="s">
        <v>241</v>
      </c>
      <c r="B181" s="20" t="s">
        <v>242</v>
      </c>
      <c r="C181" s="23" t="s">
        <v>26</v>
      </c>
      <c r="D181">
        <v>0</v>
      </c>
      <c r="E181" s="6">
        <v>1000</v>
      </c>
      <c r="F181" s="6">
        <f t="shared" si="5"/>
        <v>0</v>
      </c>
    </row>
    <row r="182" spans="1:6" ht="12.75">
      <c r="A182" s="20" t="s">
        <v>270</v>
      </c>
      <c r="B182" s="20" t="s">
        <v>271</v>
      </c>
      <c r="C182" s="23" t="s">
        <v>26</v>
      </c>
      <c r="D182">
        <v>0</v>
      </c>
      <c r="E182" s="6">
        <v>400</v>
      </c>
      <c r="F182" s="6">
        <f t="shared" si="5"/>
        <v>0</v>
      </c>
    </row>
    <row r="183" spans="1:6" ht="12.75">
      <c r="A183" s="20"/>
      <c r="B183" s="20"/>
      <c r="C183" s="23"/>
      <c r="D183" s="22"/>
      <c r="E183" s="24"/>
      <c r="F183" s="24"/>
    </row>
    <row r="184" spans="1:7" ht="12.75">
      <c r="A184" s="20"/>
      <c r="B184" s="3" t="s">
        <v>22</v>
      </c>
      <c r="C184" s="23"/>
      <c r="D184" s="22"/>
      <c r="E184" s="24"/>
      <c r="F184" s="24">
        <f>SUM(F156:F182)</f>
        <v>117008.2</v>
      </c>
      <c r="G184" s="6">
        <f>F184</f>
        <v>117008.2</v>
      </c>
    </row>
    <row r="185" ht="12.75">
      <c r="A185" s="2"/>
    </row>
    <row r="186" spans="1:7" ht="12.75">
      <c r="A186" s="2"/>
      <c r="B186" s="3" t="s">
        <v>200</v>
      </c>
      <c r="G186" s="6">
        <f>SUM(G6:G185)</f>
        <v>300741.6</v>
      </c>
    </row>
    <row r="187" ht="12.75">
      <c r="A187" s="2"/>
    </row>
  </sheetData>
  <sheetProtection/>
  <mergeCells count="1">
    <mergeCell ref="A1:F1"/>
  </mergeCells>
  <printOptions/>
  <pageMargins left="0.75" right="0.75" top="1" bottom="1" header="0.3" footer="0.3"/>
  <pageSetup orientation="portrait" paperSize="3"/>
  <ignoredErrors>
    <ignoredError sqref="G186" emptyCellReference="1"/>
    <ignoredError sqref="D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="125" zoomScaleNormal="125" zoomScalePageLayoutView="0" workbookViewId="0" topLeftCell="A1">
      <selection activeCell="D5" sqref="D5"/>
    </sheetView>
  </sheetViews>
  <sheetFormatPr defaultColWidth="8.8515625" defaultRowHeight="12.75"/>
  <cols>
    <col min="1" max="1" width="14.140625" style="2" customWidth="1"/>
    <col min="2" max="2" width="65.00390625" style="0" customWidth="1"/>
    <col min="3" max="3" width="8.8515625" style="0" customWidth="1"/>
    <col min="4" max="4" width="11.421875" style="0" customWidth="1"/>
    <col min="5" max="5" width="13.140625" style="0" customWidth="1"/>
    <col min="6" max="6" width="14.421875" style="0" customWidth="1"/>
  </cols>
  <sheetData>
    <row r="1" spans="1:6" ht="18">
      <c r="A1" s="39" t="s">
        <v>149</v>
      </c>
      <c r="B1" s="39"/>
      <c r="C1" s="39"/>
      <c r="D1" s="39"/>
      <c r="E1" s="39"/>
      <c r="F1" s="39"/>
    </row>
    <row r="2" ht="12.75" customHeight="1"/>
    <row r="3" spans="1:6" ht="12.75">
      <c r="A3" s="4" t="s">
        <v>0</v>
      </c>
      <c r="B3" s="3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ht="12.75">
      <c r="B4" s="2"/>
    </row>
    <row r="5" spans="1:6" ht="12.75">
      <c r="A5" s="2" t="s">
        <v>65</v>
      </c>
      <c r="B5" s="20" t="s">
        <v>204</v>
      </c>
      <c r="C5" s="1" t="s">
        <v>7</v>
      </c>
      <c r="D5" s="29">
        <v>6105</v>
      </c>
      <c r="E5" s="6">
        <v>25</v>
      </c>
      <c r="F5" s="6">
        <f>E5*D5</f>
        <v>152625</v>
      </c>
    </row>
    <row r="6" spans="1:6" ht="12.75">
      <c r="A6" s="2" t="s">
        <v>66</v>
      </c>
      <c r="B6" s="2" t="s">
        <v>23</v>
      </c>
      <c r="C6" s="1" t="s">
        <v>26</v>
      </c>
      <c r="D6" s="25">
        <v>19</v>
      </c>
      <c r="E6" s="6">
        <v>1200</v>
      </c>
      <c r="F6" s="6">
        <f aca="true" t="shared" si="0" ref="F6:F13">E6*D6</f>
        <v>22800</v>
      </c>
    </row>
    <row r="7" spans="1:6" ht="12.75">
      <c r="A7" s="2" t="s">
        <v>67</v>
      </c>
      <c r="B7" s="2" t="s">
        <v>63</v>
      </c>
      <c r="C7" s="1" t="s">
        <v>26</v>
      </c>
      <c r="D7" s="29">
        <v>0</v>
      </c>
      <c r="E7" s="6">
        <v>900</v>
      </c>
      <c r="F7" s="6">
        <f t="shared" si="0"/>
        <v>0</v>
      </c>
    </row>
    <row r="8" spans="1:6" ht="12.75">
      <c r="A8" s="2" t="s">
        <v>68</v>
      </c>
      <c r="B8" s="2" t="s">
        <v>201</v>
      </c>
      <c r="C8" s="1" t="s">
        <v>26</v>
      </c>
      <c r="D8" s="25">
        <v>11</v>
      </c>
      <c r="E8" s="6">
        <v>2000</v>
      </c>
      <c r="F8" s="6">
        <f t="shared" si="0"/>
        <v>22000</v>
      </c>
    </row>
    <row r="9" spans="1:6" ht="12.75">
      <c r="A9" s="2" t="s">
        <v>69</v>
      </c>
      <c r="B9" s="2" t="s">
        <v>24</v>
      </c>
      <c r="C9" s="1" t="s">
        <v>26</v>
      </c>
      <c r="D9" s="25">
        <v>1</v>
      </c>
      <c r="E9" s="6">
        <v>250</v>
      </c>
      <c r="F9" s="6">
        <f t="shared" si="0"/>
        <v>250</v>
      </c>
    </row>
    <row r="10" spans="1:6" ht="12.75">
      <c r="A10" s="2" t="s">
        <v>70</v>
      </c>
      <c r="B10" s="2" t="s">
        <v>203</v>
      </c>
      <c r="C10" s="1" t="s">
        <v>27</v>
      </c>
      <c r="D10" s="25">
        <v>1.5</v>
      </c>
      <c r="E10" s="6">
        <v>2000</v>
      </c>
      <c r="F10" s="6">
        <f>E10*D10</f>
        <v>3000</v>
      </c>
    </row>
    <row r="11" spans="1:6" ht="12.75">
      <c r="A11" s="2" t="s">
        <v>71</v>
      </c>
      <c r="B11" s="2" t="s">
        <v>205</v>
      </c>
      <c r="C11" s="1" t="s">
        <v>26</v>
      </c>
      <c r="D11" s="25">
        <v>3</v>
      </c>
      <c r="E11" s="6">
        <v>400</v>
      </c>
      <c r="F11" s="6">
        <f>E11*D11</f>
        <v>1200</v>
      </c>
    </row>
    <row r="12" spans="1:6" ht="12.75">
      <c r="A12" s="2" t="s">
        <v>72</v>
      </c>
      <c r="B12" s="2" t="s">
        <v>202</v>
      </c>
      <c r="C12" s="1" t="s">
        <v>26</v>
      </c>
      <c r="D12" s="25">
        <v>126</v>
      </c>
      <c r="E12" s="6">
        <v>600</v>
      </c>
      <c r="F12" s="6">
        <f t="shared" si="0"/>
        <v>75600</v>
      </c>
    </row>
    <row r="13" spans="1:6" ht="12.75">
      <c r="A13" s="2" t="s">
        <v>73</v>
      </c>
      <c r="B13" s="2" t="s">
        <v>25</v>
      </c>
      <c r="C13" s="1" t="s">
        <v>28</v>
      </c>
      <c r="D13" s="25">
        <v>1</v>
      </c>
      <c r="E13" s="6">
        <v>1500</v>
      </c>
      <c r="F13" s="6">
        <f t="shared" si="0"/>
        <v>1500</v>
      </c>
    </row>
    <row r="14" spans="2:6" ht="12.75">
      <c r="B14" s="2"/>
      <c r="C14" s="1"/>
      <c r="E14" s="6"/>
      <c r="F14" s="6"/>
    </row>
    <row r="15" spans="2:6" ht="12.75">
      <c r="B15" s="3" t="s">
        <v>22</v>
      </c>
      <c r="C15" s="1"/>
      <c r="E15" s="6"/>
      <c r="F15" s="6">
        <f>SUM(F5:F14)</f>
        <v>278975</v>
      </c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</sheetData>
  <sheetProtection/>
  <mergeCells count="1">
    <mergeCell ref="A1:F1"/>
  </mergeCells>
  <printOptions/>
  <pageMargins left="0.75" right="0.75" top="1" bottom="1" header="0.5" footer="0.5"/>
  <pageSetup fitToHeight="1" fitToWidth="1" orientation="landscape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PageLayoutView="0" workbookViewId="0" topLeftCell="A1">
      <selection activeCell="H36" sqref="H36"/>
    </sheetView>
  </sheetViews>
  <sheetFormatPr defaultColWidth="8.8515625" defaultRowHeight="12.75"/>
  <cols>
    <col min="1" max="1" width="14.140625" style="2" customWidth="1"/>
    <col min="2" max="2" width="65.00390625" style="0" customWidth="1"/>
    <col min="3" max="3" width="8.8515625" style="0" customWidth="1"/>
    <col min="4" max="4" width="11.421875" style="0" customWidth="1"/>
    <col min="5" max="5" width="13.140625" style="0" customWidth="1"/>
    <col min="6" max="6" width="14.421875" style="0" customWidth="1"/>
    <col min="7" max="7" width="11.7109375" style="0" bestFit="1" customWidth="1"/>
  </cols>
  <sheetData>
    <row r="1" spans="1:6" ht="18">
      <c r="A1" s="39" t="s">
        <v>150</v>
      </c>
      <c r="B1" s="39"/>
      <c r="C1" s="39"/>
      <c r="D1" s="39"/>
      <c r="E1" s="39"/>
      <c r="F1" s="39"/>
    </row>
    <row r="3" spans="1:6" ht="12.75">
      <c r="A3" s="4" t="s">
        <v>0</v>
      </c>
      <c r="B3" s="3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4"/>
      <c r="B4" s="3"/>
      <c r="C4" s="5"/>
      <c r="D4" s="5"/>
      <c r="E4" s="5"/>
      <c r="F4" s="5"/>
    </row>
    <row r="5" spans="1:2" ht="12.75">
      <c r="A5" s="31" t="s">
        <v>273</v>
      </c>
      <c r="B5" s="2"/>
    </row>
    <row r="6" spans="1:6" ht="12.75">
      <c r="A6" s="2" t="s">
        <v>30</v>
      </c>
      <c r="B6" s="2" t="s">
        <v>40</v>
      </c>
      <c r="C6" s="1" t="s">
        <v>7</v>
      </c>
      <c r="D6">
        <v>0</v>
      </c>
      <c r="E6" s="6">
        <v>12</v>
      </c>
      <c r="F6" s="6">
        <f>D6*E6</f>
        <v>0</v>
      </c>
    </row>
    <row r="7" spans="1:6" ht="12.75">
      <c r="A7" s="2" t="s">
        <v>31</v>
      </c>
      <c r="B7" s="2" t="s">
        <v>206</v>
      </c>
      <c r="C7" s="1" t="s">
        <v>7</v>
      </c>
      <c r="D7">
        <v>0</v>
      </c>
      <c r="E7" s="6">
        <v>16</v>
      </c>
      <c r="F7" s="6">
        <f aca="true" t="shared" si="0" ref="F7:F20">D7*E7</f>
        <v>0</v>
      </c>
    </row>
    <row r="8" spans="1:6" ht="12.75">
      <c r="A8" s="2" t="s">
        <v>32</v>
      </c>
      <c r="B8" s="2" t="s">
        <v>207</v>
      </c>
      <c r="C8" s="1" t="s">
        <v>7</v>
      </c>
      <c r="D8">
        <v>0</v>
      </c>
      <c r="E8" s="6">
        <v>20</v>
      </c>
      <c r="F8" s="6">
        <f t="shared" si="0"/>
        <v>0</v>
      </c>
    </row>
    <row r="9" spans="1:6" ht="12.75">
      <c r="A9" s="2" t="s">
        <v>33</v>
      </c>
      <c r="B9" s="2" t="s">
        <v>208</v>
      </c>
      <c r="C9" s="1" t="s">
        <v>26</v>
      </c>
      <c r="D9">
        <v>0</v>
      </c>
      <c r="E9" s="6">
        <v>3600</v>
      </c>
      <c r="F9" s="6">
        <f t="shared" si="0"/>
        <v>0</v>
      </c>
    </row>
    <row r="10" spans="1:6" ht="12.75">
      <c r="A10" s="2" t="s">
        <v>34</v>
      </c>
      <c r="B10" s="2" t="s">
        <v>209</v>
      </c>
      <c r="C10" s="1" t="s">
        <v>26</v>
      </c>
      <c r="D10">
        <v>0</v>
      </c>
      <c r="E10" s="6">
        <v>4200</v>
      </c>
      <c r="F10" s="6">
        <f t="shared" si="0"/>
        <v>0</v>
      </c>
    </row>
    <row r="11" spans="1:6" ht="12.75">
      <c r="A11" s="2" t="s">
        <v>35</v>
      </c>
      <c r="B11" s="2" t="s">
        <v>210</v>
      </c>
      <c r="C11" s="1" t="s">
        <v>26</v>
      </c>
      <c r="D11">
        <v>0</v>
      </c>
      <c r="E11" s="6">
        <v>4800</v>
      </c>
      <c r="F11" s="6">
        <f t="shared" si="0"/>
        <v>0</v>
      </c>
    </row>
    <row r="12" spans="1:6" ht="12.75">
      <c r="A12" s="2" t="s">
        <v>36</v>
      </c>
      <c r="B12" s="2" t="s">
        <v>41</v>
      </c>
      <c r="C12" s="1" t="s">
        <v>26</v>
      </c>
      <c r="D12">
        <v>0</v>
      </c>
      <c r="E12" s="6">
        <v>600</v>
      </c>
      <c r="F12" s="6">
        <f t="shared" si="0"/>
        <v>0</v>
      </c>
    </row>
    <row r="13" spans="1:6" ht="12.75">
      <c r="A13" s="2" t="s">
        <v>37</v>
      </c>
      <c r="B13" s="2" t="s">
        <v>64</v>
      </c>
      <c r="C13" s="1" t="s">
        <v>26</v>
      </c>
      <c r="D13">
        <v>0</v>
      </c>
      <c r="E13" s="6">
        <v>500</v>
      </c>
      <c r="F13" s="6">
        <f t="shared" si="0"/>
        <v>0</v>
      </c>
    </row>
    <row r="14" spans="1:6" ht="12.75">
      <c r="A14" s="2" t="s">
        <v>38</v>
      </c>
      <c r="B14" s="2" t="s">
        <v>212</v>
      </c>
      <c r="C14" s="1" t="s">
        <v>26</v>
      </c>
      <c r="D14">
        <v>0</v>
      </c>
      <c r="E14" s="6">
        <v>400</v>
      </c>
      <c r="F14" s="6">
        <f t="shared" si="0"/>
        <v>0</v>
      </c>
    </row>
    <row r="15" spans="1:6" ht="12.75">
      <c r="A15" s="2" t="s">
        <v>39</v>
      </c>
      <c r="B15" s="2" t="s">
        <v>213</v>
      </c>
      <c r="C15" s="1" t="s">
        <v>26</v>
      </c>
      <c r="D15">
        <v>0</v>
      </c>
      <c r="E15" s="6">
        <v>400</v>
      </c>
      <c r="F15" s="6">
        <f t="shared" si="0"/>
        <v>0</v>
      </c>
    </row>
    <row r="16" spans="1:6" ht="12.75">
      <c r="A16" s="2" t="s">
        <v>44</v>
      </c>
      <c r="B16" s="2" t="s">
        <v>211</v>
      </c>
      <c r="C16" s="1" t="s">
        <v>26</v>
      </c>
      <c r="D16">
        <v>0</v>
      </c>
      <c r="E16" s="6">
        <v>200</v>
      </c>
      <c r="F16" s="6">
        <f t="shared" si="0"/>
        <v>0</v>
      </c>
    </row>
    <row r="17" spans="1:6" ht="12.75">
      <c r="A17" s="2" t="s">
        <v>45</v>
      </c>
      <c r="B17" s="2" t="s">
        <v>42</v>
      </c>
      <c r="C17" s="1" t="s">
        <v>28</v>
      </c>
      <c r="D17">
        <v>1</v>
      </c>
      <c r="E17" s="6">
        <v>2500</v>
      </c>
      <c r="F17" s="6">
        <f t="shared" si="0"/>
        <v>2500</v>
      </c>
    </row>
    <row r="18" spans="1:6" ht="12.75">
      <c r="A18" s="20" t="s">
        <v>230</v>
      </c>
      <c r="B18" s="20" t="s">
        <v>228</v>
      </c>
      <c r="C18" s="1" t="s">
        <v>7</v>
      </c>
      <c r="D18">
        <f>D6</f>
        <v>0</v>
      </c>
      <c r="E18" s="6">
        <v>15</v>
      </c>
      <c r="F18" s="6">
        <f t="shared" si="0"/>
        <v>0</v>
      </c>
    </row>
    <row r="19" spans="1:6" ht="12.75">
      <c r="A19" s="20" t="s">
        <v>231</v>
      </c>
      <c r="B19" s="20" t="s">
        <v>229</v>
      </c>
      <c r="C19" s="1" t="s">
        <v>7</v>
      </c>
      <c r="D19">
        <f>D7+D8</f>
        <v>0</v>
      </c>
      <c r="E19" s="6">
        <v>24</v>
      </c>
      <c r="F19" s="6">
        <f t="shared" si="0"/>
        <v>0</v>
      </c>
    </row>
    <row r="20" spans="1:6" ht="12.75">
      <c r="A20" s="2" t="s">
        <v>214</v>
      </c>
      <c r="B20" s="2" t="s">
        <v>43</v>
      </c>
      <c r="C20" s="1" t="s">
        <v>7</v>
      </c>
      <c r="D20">
        <f>SUM(D6:D8)</f>
        <v>0</v>
      </c>
      <c r="E20" s="6">
        <v>1</v>
      </c>
      <c r="F20" s="6">
        <f t="shared" si="0"/>
        <v>0</v>
      </c>
    </row>
    <row r="21" spans="2:6" ht="12.75">
      <c r="B21" s="2"/>
      <c r="C21" s="1"/>
      <c r="E21" s="6"/>
      <c r="F21" s="6"/>
    </row>
    <row r="22" spans="2:7" ht="12.75">
      <c r="B22" s="3" t="s">
        <v>22</v>
      </c>
      <c r="C22" s="1"/>
      <c r="E22" s="6"/>
      <c r="F22" s="6">
        <f>SUM(F6:F21)</f>
        <v>2500</v>
      </c>
      <c r="G22" s="6">
        <f>F22</f>
        <v>2500</v>
      </c>
    </row>
    <row r="23" spans="2:3" ht="12.75">
      <c r="B23" s="2"/>
      <c r="C23" s="1"/>
    </row>
    <row r="24" spans="1:3" ht="12.75">
      <c r="A24" s="31" t="s">
        <v>145</v>
      </c>
      <c r="C24" s="1"/>
    </row>
    <row r="25" spans="1:6" ht="12.75">
      <c r="A25" s="2" t="s">
        <v>30</v>
      </c>
      <c r="B25" s="2" t="s">
        <v>40</v>
      </c>
      <c r="C25" s="1" t="s">
        <v>7</v>
      </c>
      <c r="D25">
        <f>169.05+392.47+301.77+300.96+216.42+473.51</f>
        <v>1854.18</v>
      </c>
      <c r="E25" s="6">
        <v>12</v>
      </c>
      <c r="F25" s="6">
        <f>D25*E25</f>
        <v>22250.16</v>
      </c>
    </row>
    <row r="26" spans="1:6" ht="12.75">
      <c r="A26" s="2" t="s">
        <v>31</v>
      </c>
      <c r="B26" s="2" t="s">
        <v>206</v>
      </c>
      <c r="C26" s="1" t="s">
        <v>7</v>
      </c>
      <c r="D26">
        <f>211.55+480.67+280.55+90</f>
        <v>1062.77</v>
      </c>
      <c r="E26" s="6">
        <v>16</v>
      </c>
      <c r="F26" s="6">
        <f aca="true" t="shared" si="1" ref="F26:F38">D26*E26</f>
        <v>17004.32</v>
      </c>
    </row>
    <row r="27" spans="1:6" ht="12.75">
      <c r="A27" s="2" t="s">
        <v>32</v>
      </c>
      <c r="B27" s="2" t="s">
        <v>207</v>
      </c>
      <c r="C27" s="1" t="s">
        <v>7</v>
      </c>
      <c r="D27">
        <v>500.45</v>
      </c>
      <c r="E27" s="6">
        <v>20</v>
      </c>
      <c r="F27" s="6">
        <f t="shared" si="1"/>
        <v>10009</v>
      </c>
    </row>
    <row r="28" spans="1:6" ht="12.75">
      <c r="A28" s="2" t="s">
        <v>33</v>
      </c>
      <c r="B28" s="2" t="s">
        <v>208</v>
      </c>
      <c r="C28" s="1" t="s">
        <v>26</v>
      </c>
      <c r="D28">
        <v>6</v>
      </c>
      <c r="E28" s="6">
        <v>3600</v>
      </c>
      <c r="F28" s="6">
        <f t="shared" si="1"/>
        <v>21600</v>
      </c>
    </row>
    <row r="29" spans="1:6" ht="12.75">
      <c r="A29" s="2" t="s">
        <v>34</v>
      </c>
      <c r="B29" s="2" t="s">
        <v>209</v>
      </c>
      <c r="C29" s="1" t="s">
        <v>26</v>
      </c>
      <c r="D29">
        <v>2</v>
      </c>
      <c r="E29" s="6">
        <v>4200</v>
      </c>
      <c r="F29" s="6">
        <f t="shared" si="1"/>
        <v>8400</v>
      </c>
    </row>
    <row r="30" spans="1:6" ht="12.75">
      <c r="A30" s="2" t="s">
        <v>35</v>
      </c>
      <c r="B30" s="2" t="s">
        <v>210</v>
      </c>
      <c r="C30" s="1" t="s">
        <v>26</v>
      </c>
      <c r="D30">
        <v>1</v>
      </c>
      <c r="E30" s="6">
        <v>4800</v>
      </c>
      <c r="F30" s="6">
        <f t="shared" si="1"/>
        <v>4800</v>
      </c>
    </row>
    <row r="31" spans="1:6" ht="12.75">
      <c r="A31" s="2" t="s">
        <v>36</v>
      </c>
      <c r="B31" s="2" t="s">
        <v>41</v>
      </c>
      <c r="C31" s="1" t="s">
        <v>26</v>
      </c>
      <c r="D31">
        <v>56</v>
      </c>
      <c r="E31" s="6">
        <v>600</v>
      </c>
      <c r="F31" s="6">
        <f t="shared" si="1"/>
        <v>33600</v>
      </c>
    </row>
    <row r="32" spans="1:6" ht="12.75">
      <c r="A32" s="2" t="s">
        <v>37</v>
      </c>
      <c r="B32" s="2" t="s">
        <v>64</v>
      </c>
      <c r="C32" s="1" t="s">
        <v>26</v>
      </c>
      <c r="D32">
        <v>1</v>
      </c>
      <c r="E32" s="6">
        <v>500</v>
      </c>
      <c r="F32" s="6">
        <f t="shared" si="1"/>
        <v>500</v>
      </c>
    </row>
    <row r="33" spans="1:6" ht="12.75">
      <c r="A33" s="2" t="s">
        <v>38</v>
      </c>
      <c r="B33" s="2" t="s">
        <v>212</v>
      </c>
      <c r="C33" s="1" t="s">
        <v>26</v>
      </c>
      <c r="D33">
        <v>0</v>
      </c>
      <c r="E33" s="6">
        <v>400</v>
      </c>
      <c r="F33" s="6">
        <f t="shared" si="1"/>
        <v>0</v>
      </c>
    </row>
    <row r="34" spans="1:6" ht="12.75">
      <c r="A34" s="2" t="s">
        <v>39</v>
      </c>
      <c r="B34" s="2" t="s">
        <v>213</v>
      </c>
      <c r="C34" s="1" t="s">
        <v>26</v>
      </c>
      <c r="D34">
        <v>5</v>
      </c>
      <c r="E34" s="6">
        <v>400</v>
      </c>
      <c r="F34" s="6">
        <f t="shared" si="1"/>
        <v>2000</v>
      </c>
    </row>
    <row r="35" spans="1:6" ht="12.75">
      <c r="A35" s="2" t="s">
        <v>44</v>
      </c>
      <c r="B35" s="2" t="s">
        <v>211</v>
      </c>
      <c r="C35" s="1" t="s">
        <v>26</v>
      </c>
      <c r="D35">
        <v>1</v>
      </c>
      <c r="E35" s="6">
        <v>200</v>
      </c>
      <c r="F35" s="6">
        <f t="shared" si="1"/>
        <v>200</v>
      </c>
    </row>
    <row r="36" spans="1:6" ht="12.75">
      <c r="A36" s="2" t="s">
        <v>45</v>
      </c>
      <c r="B36" s="2" t="s">
        <v>42</v>
      </c>
      <c r="C36" s="1" t="s">
        <v>28</v>
      </c>
      <c r="D36">
        <v>0</v>
      </c>
      <c r="E36" s="6">
        <v>2500</v>
      </c>
      <c r="F36" s="6">
        <f t="shared" si="1"/>
        <v>0</v>
      </c>
    </row>
    <row r="37" spans="1:6" ht="12.75">
      <c r="A37" s="20" t="s">
        <v>230</v>
      </c>
      <c r="B37" s="20" t="s">
        <v>228</v>
      </c>
      <c r="C37" s="1" t="s">
        <v>7</v>
      </c>
      <c r="D37">
        <f>D25</f>
        <v>1854.18</v>
      </c>
      <c r="E37" s="6">
        <v>15</v>
      </c>
      <c r="F37" s="6">
        <f t="shared" si="1"/>
        <v>27812.7</v>
      </c>
    </row>
    <row r="38" spans="1:6" ht="12.75">
      <c r="A38" s="20" t="s">
        <v>231</v>
      </c>
      <c r="B38" s="20" t="s">
        <v>229</v>
      </c>
      <c r="C38" s="1" t="s">
        <v>7</v>
      </c>
      <c r="D38">
        <f>D26+D27</f>
        <v>1563.22</v>
      </c>
      <c r="E38" s="6">
        <v>24</v>
      </c>
      <c r="F38" s="6">
        <f t="shared" si="1"/>
        <v>37517.28</v>
      </c>
    </row>
    <row r="39" spans="1:6" ht="12.75">
      <c r="A39" s="2" t="s">
        <v>214</v>
      </c>
      <c r="B39" s="2" t="s">
        <v>43</v>
      </c>
      <c r="C39" s="1" t="s">
        <v>7</v>
      </c>
      <c r="D39">
        <f>SUM(D25:D27)</f>
        <v>3417.3999999999996</v>
      </c>
      <c r="E39" s="6">
        <v>1</v>
      </c>
      <c r="F39" s="6">
        <v>0</v>
      </c>
    </row>
    <row r="40" spans="2:6" ht="12.75">
      <c r="B40" s="2"/>
      <c r="C40" s="1"/>
      <c r="E40" s="6"/>
      <c r="F40" s="6"/>
    </row>
    <row r="41" spans="2:7" ht="12.75">
      <c r="B41" s="3" t="s">
        <v>22</v>
      </c>
      <c r="C41" s="1"/>
      <c r="E41" s="6"/>
      <c r="F41" s="6">
        <f>SUM(F25:F40)</f>
        <v>185693.46</v>
      </c>
      <c r="G41" s="6">
        <f>F41</f>
        <v>185693.46</v>
      </c>
    </row>
    <row r="43" ht="12.75">
      <c r="A43" s="31" t="s">
        <v>147</v>
      </c>
    </row>
    <row r="44" spans="1:6" ht="12.75">
      <c r="A44" s="2" t="s">
        <v>30</v>
      </c>
      <c r="B44" s="2" t="s">
        <v>40</v>
      </c>
      <c r="C44" s="1" t="s">
        <v>7</v>
      </c>
      <c r="D44">
        <v>615.15</v>
      </c>
      <c r="E44" s="6">
        <v>12</v>
      </c>
      <c r="F44" s="6">
        <f>D44*E44</f>
        <v>7381.799999999999</v>
      </c>
    </row>
    <row r="45" spans="1:6" ht="12.75">
      <c r="A45" s="2" t="s">
        <v>31</v>
      </c>
      <c r="B45" s="2" t="s">
        <v>206</v>
      </c>
      <c r="C45" s="1" t="s">
        <v>7</v>
      </c>
      <c r="D45">
        <v>0</v>
      </c>
      <c r="E45" s="6">
        <v>16</v>
      </c>
      <c r="F45" s="6">
        <f aca="true" t="shared" si="2" ref="F45:F58">D45*E45</f>
        <v>0</v>
      </c>
    </row>
    <row r="46" spans="1:6" ht="12.75">
      <c r="A46" s="2" t="s">
        <v>32</v>
      </c>
      <c r="B46" s="2" t="s">
        <v>207</v>
      </c>
      <c r="C46" s="1" t="s">
        <v>7</v>
      </c>
      <c r="D46">
        <v>0</v>
      </c>
      <c r="E46" s="6">
        <v>20</v>
      </c>
      <c r="F46" s="6">
        <f t="shared" si="2"/>
        <v>0</v>
      </c>
    </row>
    <row r="47" spans="1:6" ht="12.75">
      <c r="A47" s="2" t="s">
        <v>33</v>
      </c>
      <c r="B47" s="2" t="s">
        <v>208</v>
      </c>
      <c r="C47" s="1" t="s">
        <v>26</v>
      </c>
      <c r="D47">
        <v>1</v>
      </c>
      <c r="E47" s="6">
        <v>3600</v>
      </c>
      <c r="F47" s="6">
        <f t="shared" si="2"/>
        <v>3600</v>
      </c>
    </row>
    <row r="48" spans="1:6" ht="12.75">
      <c r="A48" s="2" t="s">
        <v>34</v>
      </c>
      <c r="B48" s="2" t="s">
        <v>209</v>
      </c>
      <c r="C48" s="1" t="s">
        <v>26</v>
      </c>
      <c r="D48">
        <v>0</v>
      </c>
      <c r="E48" s="6">
        <v>4200</v>
      </c>
      <c r="F48" s="6">
        <f t="shared" si="2"/>
        <v>0</v>
      </c>
    </row>
    <row r="49" spans="1:6" ht="12.75">
      <c r="A49" s="2" t="s">
        <v>35</v>
      </c>
      <c r="B49" s="2" t="s">
        <v>210</v>
      </c>
      <c r="C49" s="1" t="s">
        <v>26</v>
      </c>
      <c r="D49">
        <v>0</v>
      </c>
      <c r="E49" s="6">
        <v>4800</v>
      </c>
      <c r="F49" s="6">
        <f t="shared" si="2"/>
        <v>0</v>
      </c>
    </row>
    <row r="50" spans="1:6" ht="12.75">
      <c r="A50" s="2" t="s">
        <v>36</v>
      </c>
      <c r="B50" s="2" t="s">
        <v>41</v>
      </c>
      <c r="C50" s="1" t="s">
        <v>26</v>
      </c>
      <c r="D50">
        <v>19</v>
      </c>
      <c r="E50" s="6">
        <v>600</v>
      </c>
      <c r="F50" s="6">
        <f t="shared" si="2"/>
        <v>11400</v>
      </c>
    </row>
    <row r="51" spans="1:6" ht="12.75">
      <c r="A51" s="2" t="s">
        <v>37</v>
      </c>
      <c r="B51" s="2" t="s">
        <v>64</v>
      </c>
      <c r="C51" s="1" t="s">
        <v>26</v>
      </c>
      <c r="D51">
        <v>1</v>
      </c>
      <c r="E51" s="6">
        <v>500</v>
      </c>
      <c r="F51" s="6">
        <f t="shared" si="2"/>
        <v>500</v>
      </c>
    </row>
    <row r="52" spans="1:6" ht="12.75">
      <c r="A52" s="2" t="s">
        <v>38</v>
      </c>
      <c r="B52" s="2" t="s">
        <v>212</v>
      </c>
      <c r="C52" s="1" t="s">
        <v>26</v>
      </c>
      <c r="D52">
        <v>0</v>
      </c>
      <c r="E52" s="6">
        <v>400</v>
      </c>
      <c r="F52" s="6">
        <f t="shared" si="2"/>
        <v>0</v>
      </c>
    </row>
    <row r="53" spans="1:6" ht="12.75">
      <c r="A53" s="2" t="s">
        <v>39</v>
      </c>
      <c r="B53" s="2" t="s">
        <v>213</v>
      </c>
      <c r="C53" s="1" t="s">
        <v>26</v>
      </c>
      <c r="D53">
        <v>1</v>
      </c>
      <c r="E53" s="6">
        <v>400</v>
      </c>
      <c r="F53" s="6">
        <f t="shared" si="2"/>
        <v>400</v>
      </c>
    </row>
    <row r="54" spans="1:6" ht="12.75">
      <c r="A54" s="2" t="s">
        <v>44</v>
      </c>
      <c r="B54" s="2" t="s">
        <v>211</v>
      </c>
      <c r="C54" s="1" t="s">
        <v>26</v>
      </c>
      <c r="D54">
        <v>0</v>
      </c>
      <c r="E54" s="6">
        <v>200</v>
      </c>
      <c r="F54" s="6">
        <f t="shared" si="2"/>
        <v>0</v>
      </c>
    </row>
    <row r="55" spans="1:6" ht="12.75">
      <c r="A55" s="2" t="s">
        <v>45</v>
      </c>
      <c r="B55" s="2" t="s">
        <v>42</v>
      </c>
      <c r="C55" s="1" t="s">
        <v>28</v>
      </c>
      <c r="D55">
        <v>0</v>
      </c>
      <c r="E55" s="6">
        <v>2500</v>
      </c>
      <c r="F55" s="6">
        <f t="shared" si="2"/>
        <v>0</v>
      </c>
    </row>
    <row r="56" spans="1:6" ht="12.75">
      <c r="A56" s="20" t="s">
        <v>230</v>
      </c>
      <c r="B56" s="20" t="s">
        <v>228</v>
      </c>
      <c r="C56" s="1" t="s">
        <v>7</v>
      </c>
      <c r="D56">
        <f>D44</f>
        <v>615.15</v>
      </c>
      <c r="E56" s="6">
        <v>15</v>
      </c>
      <c r="F56" s="6">
        <f t="shared" si="2"/>
        <v>9227.25</v>
      </c>
    </row>
    <row r="57" spans="1:6" ht="12.75">
      <c r="A57" s="20" t="s">
        <v>231</v>
      </c>
      <c r="B57" s="20" t="s">
        <v>229</v>
      </c>
      <c r="C57" s="1" t="s">
        <v>7</v>
      </c>
      <c r="D57">
        <f>D45+D46</f>
        <v>0</v>
      </c>
      <c r="E57" s="6">
        <v>24</v>
      </c>
      <c r="F57" s="6">
        <f t="shared" si="2"/>
        <v>0</v>
      </c>
    </row>
    <row r="58" spans="1:6" ht="12.75">
      <c r="A58" s="2" t="s">
        <v>214</v>
      </c>
      <c r="B58" s="2" t="s">
        <v>43</v>
      </c>
      <c r="C58" s="1" t="s">
        <v>7</v>
      </c>
      <c r="D58" s="30">
        <f>SUM(D44:D46)</f>
        <v>615.15</v>
      </c>
      <c r="E58" s="6">
        <v>1</v>
      </c>
      <c r="F58" s="6">
        <f t="shared" si="2"/>
        <v>615.15</v>
      </c>
    </row>
    <row r="59" spans="2:6" ht="12.75">
      <c r="B59" s="2"/>
      <c r="C59" s="1"/>
      <c r="E59" s="6"/>
      <c r="F59" s="6"/>
    </row>
    <row r="60" spans="2:7" ht="12.75">
      <c r="B60" s="3" t="s">
        <v>22</v>
      </c>
      <c r="C60" s="1"/>
      <c r="E60" s="6"/>
      <c r="F60" s="6">
        <f>SUM(F44:F59)</f>
        <v>33124.2</v>
      </c>
      <c r="G60" s="6">
        <f>F60</f>
        <v>33124.2</v>
      </c>
    </row>
    <row r="62" ht="12.75">
      <c r="A62" s="31" t="s">
        <v>146</v>
      </c>
    </row>
    <row r="63" spans="1:7" ht="12.75">
      <c r="A63" s="2" t="s">
        <v>30</v>
      </c>
      <c r="B63" s="2" t="s">
        <v>40</v>
      </c>
      <c r="C63" s="1" t="s">
        <v>7</v>
      </c>
      <c r="D63">
        <v>446.93</v>
      </c>
      <c r="E63" s="6">
        <v>12</v>
      </c>
      <c r="F63" s="6">
        <f>D63*E63</f>
        <v>5363.16</v>
      </c>
      <c r="G63" s="6"/>
    </row>
    <row r="64" spans="1:6" ht="12.75">
      <c r="A64" s="2" t="s">
        <v>31</v>
      </c>
      <c r="B64" s="2" t="s">
        <v>206</v>
      </c>
      <c r="C64" s="1" t="s">
        <v>7</v>
      </c>
      <c r="D64">
        <v>0</v>
      </c>
      <c r="E64" s="6">
        <v>16</v>
      </c>
      <c r="F64" s="6">
        <f aca="true" t="shared" si="3" ref="F64:F77">D64*E64</f>
        <v>0</v>
      </c>
    </row>
    <row r="65" spans="1:6" ht="12.75">
      <c r="A65" s="2" t="s">
        <v>32</v>
      </c>
      <c r="B65" s="2" t="s">
        <v>207</v>
      </c>
      <c r="C65" s="1" t="s">
        <v>7</v>
      </c>
      <c r="D65">
        <v>0</v>
      </c>
      <c r="E65" s="6">
        <v>20</v>
      </c>
      <c r="F65" s="6">
        <f t="shared" si="3"/>
        <v>0</v>
      </c>
    </row>
    <row r="66" spans="1:6" ht="12.75">
      <c r="A66" s="2" t="s">
        <v>33</v>
      </c>
      <c r="B66" s="2" t="s">
        <v>208</v>
      </c>
      <c r="C66" s="1" t="s">
        <v>26</v>
      </c>
      <c r="D66">
        <v>1</v>
      </c>
      <c r="E66" s="6">
        <v>3600</v>
      </c>
      <c r="F66" s="6">
        <f t="shared" si="3"/>
        <v>3600</v>
      </c>
    </row>
    <row r="67" spans="1:6" ht="12.75">
      <c r="A67" s="2" t="s">
        <v>34</v>
      </c>
      <c r="B67" s="2" t="s">
        <v>209</v>
      </c>
      <c r="C67" s="1" t="s">
        <v>26</v>
      </c>
      <c r="D67">
        <v>0</v>
      </c>
      <c r="E67" s="6">
        <v>4200</v>
      </c>
      <c r="F67" s="6">
        <f t="shared" si="3"/>
        <v>0</v>
      </c>
    </row>
    <row r="68" spans="1:6" ht="12.75">
      <c r="A68" s="2" t="s">
        <v>35</v>
      </c>
      <c r="B68" s="2" t="s">
        <v>210</v>
      </c>
      <c r="C68" s="1" t="s">
        <v>26</v>
      </c>
      <c r="D68">
        <v>0</v>
      </c>
      <c r="E68" s="6">
        <v>4800</v>
      </c>
      <c r="F68" s="6">
        <f t="shared" si="3"/>
        <v>0</v>
      </c>
    </row>
    <row r="69" spans="1:6" ht="12.75">
      <c r="A69" s="2" t="s">
        <v>36</v>
      </c>
      <c r="B69" s="2" t="s">
        <v>41</v>
      </c>
      <c r="C69" s="1" t="s">
        <v>26</v>
      </c>
      <c r="D69">
        <v>17</v>
      </c>
      <c r="E69" s="6">
        <v>600</v>
      </c>
      <c r="F69" s="6">
        <f t="shared" si="3"/>
        <v>10200</v>
      </c>
    </row>
    <row r="70" spans="1:6" ht="12.75">
      <c r="A70" s="2" t="s">
        <v>37</v>
      </c>
      <c r="B70" s="2" t="s">
        <v>64</v>
      </c>
      <c r="C70" s="1" t="s">
        <v>26</v>
      </c>
      <c r="D70">
        <v>0</v>
      </c>
      <c r="E70" s="6">
        <v>500</v>
      </c>
      <c r="F70" s="6">
        <f t="shared" si="3"/>
        <v>0</v>
      </c>
    </row>
    <row r="71" spans="1:6" ht="12.75">
      <c r="A71" s="2" t="s">
        <v>38</v>
      </c>
      <c r="B71" s="2" t="s">
        <v>212</v>
      </c>
      <c r="C71" s="1" t="s">
        <v>26</v>
      </c>
      <c r="D71">
        <v>0</v>
      </c>
      <c r="E71" s="6">
        <v>400</v>
      </c>
      <c r="F71" s="6">
        <f t="shared" si="3"/>
        <v>0</v>
      </c>
    </row>
    <row r="72" spans="1:6" ht="12.75">
      <c r="A72" s="2" t="s">
        <v>39</v>
      </c>
      <c r="B72" s="2" t="s">
        <v>213</v>
      </c>
      <c r="C72" s="1" t="s">
        <v>26</v>
      </c>
      <c r="D72">
        <v>1</v>
      </c>
      <c r="E72" s="6">
        <v>400</v>
      </c>
      <c r="F72" s="6">
        <f t="shared" si="3"/>
        <v>400</v>
      </c>
    </row>
    <row r="73" spans="1:6" ht="12.75">
      <c r="A73" s="2" t="s">
        <v>44</v>
      </c>
      <c r="B73" s="2" t="s">
        <v>279</v>
      </c>
      <c r="C73" s="1" t="s">
        <v>26</v>
      </c>
      <c r="D73">
        <v>0</v>
      </c>
      <c r="E73" s="6">
        <v>200</v>
      </c>
      <c r="F73" s="6">
        <f t="shared" si="3"/>
        <v>0</v>
      </c>
    </row>
    <row r="74" spans="1:6" ht="12.75">
      <c r="A74" s="2" t="s">
        <v>45</v>
      </c>
      <c r="B74" s="2" t="s">
        <v>42</v>
      </c>
      <c r="C74" s="1" t="s">
        <v>28</v>
      </c>
      <c r="D74">
        <v>0</v>
      </c>
      <c r="E74" s="6">
        <v>2500</v>
      </c>
      <c r="F74" s="6">
        <f t="shared" si="3"/>
        <v>0</v>
      </c>
    </row>
    <row r="75" spans="1:6" ht="12.75">
      <c r="A75" s="20" t="s">
        <v>230</v>
      </c>
      <c r="B75" s="20" t="s">
        <v>228</v>
      </c>
      <c r="C75" s="1" t="s">
        <v>7</v>
      </c>
      <c r="D75">
        <f>D63</f>
        <v>446.93</v>
      </c>
      <c r="E75" s="6">
        <v>15</v>
      </c>
      <c r="F75" s="6">
        <f t="shared" si="3"/>
        <v>6703.95</v>
      </c>
    </row>
    <row r="76" spans="1:6" ht="12.75">
      <c r="A76" s="20" t="s">
        <v>231</v>
      </c>
      <c r="B76" s="20" t="s">
        <v>229</v>
      </c>
      <c r="C76" s="1" t="s">
        <v>7</v>
      </c>
      <c r="D76">
        <f>D64+D65</f>
        <v>0</v>
      </c>
      <c r="E76" s="6">
        <v>24</v>
      </c>
      <c r="F76" s="6">
        <f t="shared" si="3"/>
        <v>0</v>
      </c>
    </row>
    <row r="77" spans="1:6" ht="12.75">
      <c r="A77" s="2" t="s">
        <v>214</v>
      </c>
      <c r="B77" s="2" t="s">
        <v>43</v>
      </c>
      <c r="C77" s="1" t="s">
        <v>7</v>
      </c>
      <c r="D77">
        <f>SUM(D63:D65)</f>
        <v>446.93</v>
      </c>
      <c r="E77" s="6">
        <v>1</v>
      </c>
      <c r="F77" s="6">
        <f t="shared" si="3"/>
        <v>446.93</v>
      </c>
    </row>
    <row r="78" spans="2:6" ht="12.75">
      <c r="B78" s="2"/>
      <c r="C78" s="1"/>
      <c r="E78" s="6"/>
      <c r="F78" s="6"/>
    </row>
    <row r="79" spans="2:7" ht="12.75">
      <c r="B79" s="3" t="s">
        <v>22</v>
      </c>
      <c r="C79" s="1"/>
      <c r="E79" s="6"/>
      <c r="F79" s="6">
        <f>SUM(F63:F78)</f>
        <v>26714.04</v>
      </c>
      <c r="G79" s="6">
        <f>F79</f>
        <v>26714.04</v>
      </c>
    </row>
    <row r="81" ht="12.75">
      <c r="A81" s="31" t="s">
        <v>143</v>
      </c>
    </row>
    <row r="82" spans="1:6" ht="12.75">
      <c r="A82" s="2" t="s">
        <v>30</v>
      </c>
      <c r="B82" s="2" t="s">
        <v>40</v>
      </c>
      <c r="C82" s="1" t="s">
        <v>7</v>
      </c>
      <c r="D82">
        <f>259.74+301.5+500</f>
        <v>1061.24</v>
      </c>
      <c r="E82" s="6">
        <v>12</v>
      </c>
      <c r="F82" s="6">
        <f>D82*E82</f>
        <v>12734.880000000001</v>
      </c>
    </row>
    <row r="83" spans="1:6" ht="12.75">
      <c r="A83" s="2" t="s">
        <v>31</v>
      </c>
      <c r="B83" s="2" t="s">
        <v>206</v>
      </c>
      <c r="C83" s="1" t="s">
        <v>7</v>
      </c>
      <c r="D83">
        <v>0</v>
      </c>
      <c r="E83" s="6">
        <v>16</v>
      </c>
      <c r="F83" s="6">
        <f aca="true" t="shared" si="4" ref="F83:F96">D83*E83</f>
        <v>0</v>
      </c>
    </row>
    <row r="84" spans="1:6" ht="12.75">
      <c r="A84" s="2" t="s">
        <v>32</v>
      </c>
      <c r="B84" s="2" t="s">
        <v>207</v>
      </c>
      <c r="C84" s="1" t="s">
        <v>7</v>
      </c>
      <c r="D84">
        <v>0</v>
      </c>
      <c r="E84" s="6">
        <v>20</v>
      </c>
      <c r="F84" s="6">
        <f t="shared" si="4"/>
        <v>0</v>
      </c>
    </row>
    <row r="85" spans="1:6" ht="12.75">
      <c r="A85" s="2" t="s">
        <v>33</v>
      </c>
      <c r="B85" s="2" t="s">
        <v>208</v>
      </c>
      <c r="C85" s="1" t="s">
        <v>26</v>
      </c>
      <c r="D85">
        <v>3</v>
      </c>
      <c r="E85" s="6">
        <v>3600</v>
      </c>
      <c r="F85" s="6">
        <f t="shared" si="4"/>
        <v>10800</v>
      </c>
    </row>
    <row r="86" spans="1:6" ht="12.75">
      <c r="A86" s="2" t="s">
        <v>34</v>
      </c>
      <c r="B86" s="2" t="s">
        <v>209</v>
      </c>
      <c r="C86" s="1" t="s">
        <v>26</v>
      </c>
      <c r="D86">
        <v>0</v>
      </c>
      <c r="E86" s="6">
        <v>4200</v>
      </c>
      <c r="F86" s="6">
        <f t="shared" si="4"/>
        <v>0</v>
      </c>
    </row>
    <row r="87" spans="1:6" ht="12.75">
      <c r="A87" s="2" t="s">
        <v>35</v>
      </c>
      <c r="B87" s="2" t="s">
        <v>210</v>
      </c>
      <c r="C87" s="1" t="s">
        <v>26</v>
      </c>
      <c r="D87">
        <v>0</v>
      </c>
      <c r="E87" s="6">
        <v>4800</v>
      </c>
      <c r="F87" s="6">
        <f t="shared" si="4"/>
        <v>0</v>
      </c>
    </row>
    <row r="88" spans="1:6" ht="12.75">
      <c r="A88" s="2" t="s">
        <v>36</v>
      </c>
      <c r="B88" s="2" t="s">
        <v>41</v>
      </c>
      <c r="C88" s="1" t="s">
        <v>26</v>
      </c>
      <c r="D88">
        <v>34</v>
      </c>
      <c r="E88" s="6">
        <v>600</v>
      </c>
      <c r="F88" s="6">
        <f t="shared" si="4"/>
        <v>20400</v>
      </c>
    </row>
    <row r="89" spans="1:6" ht="12.75">
      <c r="A89" s="2" t="s">
        <v>37</v>
      </c>
      <c r="B89" s="2" t="s">
        <v>64</v>
      </c>
      <c r="C89" s="1" t="s">
        <v>26</v>
      </c>
      <c r="D89">
        <v>0</v>
      </c>
      <c r="E89" s="6">
        <v>500</v>
      </c>
      <c r="F89" s="6">
        <f t="shared" si="4"/>
        <v>0</v>
      </c>
    </row>
    <row r="90" spans="1:6" ht="12.75">
      <c r="A90" s="2" t="s">
        <v>38</v>
      </c>
      <c r="B90" s="2" t="s">
        <v>212</v>
      </c>
      <c r="C90" s="1" t="s">
        <v>26</v>
      </c>
      <c r="D90">
        <v>0</v>
      </c>
      <c r="E90" s="6">
        <v>400</v>
      </c>
      <c r="F90" s="6">
        <f t="shared" si="4"/>
        <v>0</v>
      </c>
    </row>
    <row r="91" spans="1:6" ht="12.75">
      <c r="A91" s="2" t="s">
        <v>39</v>
      </c>
      <c r="B91" s="2" t="s">
        <v>213</v>
      </c>
      <c r="C91" s="1" t="s">
        <v>26</v>
      </c>
      <c r="D91">
        <v>1</v>
      </c>
      <c r="E91" s="6">
        <v>400</v>
      </c>
      <c r="F91" s="6">
        <f t="shared" si="4"/>
        <v>400</v>
      </c>
    </row>
    <row r="92" spans="1:6" ht="12.75">
      <c r="A92" s="2" t="s">
        <v>44</v>
      </c>
      <c r="B92" s="2" t="s">
        <v>211</v>
      </c>
      <c r="C92" s="1" t="s">
        <v>26</v>
      </c>
      <c r="D92">
        <v>1</v>
      </c>
      <c r="E92" s="6">
        <v>200</v>
      </c>
      <c r="F92" s="6">
        <f t="shared" si="4"/>
        <v>200</v>
      </c>
    </row>
    <row r="93" spans="1:6" ht="12.75">
      <c r="A93" s="2" t="s">
        <v>45</v>
      </c>
      <c r="B93" s="2" t="s">
        <v>42</v>
      </c>
      <c r="C93" s="1" t="s">
        <v>28</v>
      </c>
      <c r="D93">
        <v>0</v>
      </c>
      <c r="E93" s="6">
        <v>2500</v>
      </c>
      <c r="F93" s="6">
        <f t="shared" si="4"/>
        <v>0</v>
      </c>
    </row>
    <row r="94" spans="1:6" ht="12.75">
      <c r="A94" s="20" t="s">
        <v>230</v>
      </c>
      <c r="B94" s="20" t="s">
        <v>228</v>
      </c>
      <c r="C94" s="1" t="s">
        <v>7</v>
      </c>
      <c r="D94">
        <f>D82</f>
        <v>1061.24</v>
      </c>
      <c r="E94" s="6">
        <v>15</v>
      </c>
      <c r="F94" s="6">
        <f t="shared" si="4"/>
        <v>15918.6</v>
      </c>
    </row>
    <row r="95" spans="1:6" ht="12.75">
      <c r="A95" s="20" t="s">
        <v>231</v>
      </c>
      <c r="B95" s="20" t="s">
        <v>229</v>
      </c>
      <c r="C95" s="1" t="s">
        <v>7</v>
      </c>
      <c r="D95">
        <f>D83+D84</f>
        <v>0</v>
      </c>
      <c r="E95" s="6">
        <v>24</v>
      </c>
      <c r="F95" s="6">
        <f t="shared" si="4"/>
        <v>0</v>
      </c>
    </row>
    <row r="96" spans="1:6" ht="12.75">
      <c r="A96" s="2" t="s">
        <v>214</v>
      </c>
      <c r="B96" s="2" t="s">
        <v>43</v>
      </c>
      <c r="C96" s="1" t="s">
        <v>7</v>
      </c>
      <c r="D96">
        <f>SUM(D82:D84)</f>
        <v>1061.24</v>
      </c>
      <c r="E96" s="6">
        <v>1</v>
      </c>
      <c r="F96" s="6">
        <f t="shared" si="4"/>
        <v>1061.24</v>
      </c>
    </row>
    <row r="97" spans="2:6" ht="12.75">
      <c r="B97" s="2"/>
      <c r="C97" s="1"/>
      <c r="E97" s="6"/>
      <c r="F97" s="6"/>
    </row>
    <row r="98" spans="2:7" ht="12.75">
      <c r="B98" s="3" t="s">
        <v>22</v>
      </c>
      <c r="C98" s="1"/>
      <c r="E98" s="6"/>
      <c r="F98" s="6">
        <f>SUM(F82:F97)</f>
        <v>61514.72</v>
      </c>
      <c r="G98" s="6">
        <f>F98</f>
        <v>61514.72</v>
      </c>
    </row>
    <row r="100" ht="12.75">
      <c r="A100" s="31" t="s">
        <v>148</v>
      </c>
    </row>
    <row r="101" spans="1:6" ht="12.75">
      <c r="A101" s="2" t="s">
        <v>30</v>
      </c>
      <c r="B101" s="2" t="s">
        <v>40</v>
      </c>
      <c r="C101" s="1" t="s">
        <v>7</v>
      </c>
      <c r="D101">
        <v>130.83</v>
      </c>
      <c r="E101" s="6">
        <v>12</v>
      </c>
      <c r="F101" s="6">
        <f>D101*E101</f>
        <v>1569.96</v>
      </c>
    </row>
    <row r="102" spans="1:6" ht="12.75">
      <c r="A102" s="2" t="s">
        <v>31</v>
      </c>
      <c r="B102" s="2" t="s">
        <v>206</v>
      </c>
      <c r="C102" s="1" t="s">
        <v>7</v>
      </c>
      <c r="D102">
        <v>0</v>
      </c>
      <c r="E102" s="6">
        <v>16</v>
      </c>
      <c r="F102" s="6">
        <f aca="true" t="shared" si="5" ref="F102:F115">D102*E102</f>
        <v>0</v>
      </c>
    </row>
    <row r="103" spans="1:6" ht="12.75">
      <c r="A103" s="2" t="s">
        <v>32</v>
      </c>
      <c r="B103" s="2" t="s">
        <v>207</v>
      </c>
      <c r="C103" s="1" t="s">
        <v>7</v>
      </c>
      <c r="D103">
        <v>0</v>
      </c>
      <c r="E103" s="6">
        <v>20</v>
      </c>
      <c r="F103" s="6">
        <f t="shared" si="5"/>
        <v>0</v>
      </c>
    </row>
    <row r="104" spans="1:6" ht="12.75">
      <c r="A104" s="2" t="s">
        <v>33</v>
      </c>
      <c r="B104" s="2" t="s">
        <v>208</v>
      </c>
      <c r="C104" s="1" t="s">
        <v>26</v>
      </c>
      <c r="D104">
        <v>0</v>
      </c>
      <c r="E104" s="6">
        <v>3600</v>
      </c>
      <c r="F104" s="6">
        <f t="shared" si="5"/>
        <v>0</v>
      </c>
    </row>
    <row r="105" spans="1:6" ht="12.75">
      <c r="A105" s="2" t="s">
        <v>34</v>
      </c>
      <c r="B105" s="2" t="s">
        <v>209</v>
      </c>
      <c r="C105" s="1" t="s">
        <v>26</v>
      </c>
      <c r="D105">
        <v>0</v>
      </c>
      <c r="E105" s="6">
        <v>4200</v>
      </c>
      <c r="F105" s="6">
        <f t="shared" si="5"/>
        <v>0</v>
      </c>
    </row>
    <row r="106" spans="1:6" ht="12.75">
      <c r="A106" s="2" t="s">
        <v>35</v>
      </c>
      <c r="B106" s="2" t="s">
        <v>210</v>
      </c>
      <c r="C106" s="1" t="s">
        <v>26</v>
      </c>
      <c r="D106">
        <v>0</v>
      </c>
      <c r="E106" s="6">
        <v>4800</v>
      </c>
      <c r="F106" s="6">
        <f t="shared" si="5"/>
        <v>0</v>
      </c>
    </row>
    <row r="107" spans="1:6" ht="12.75">
      <c r="A107" s="2" t="s">
        <v>36</v>
      </c>
      <c r="B107" s="2" t="s">
        <v>41</v>
      </c>
      <c r="C107" s="1" t="s">
        <v>26</v>
      </c>
      <c r="D107">
        <v>0</v>
      </c>
      <c r="E107" s="6">
        <v>600</v>
      </c>
      <c r="F107" s="6">
        <f t="shared" si="5"/>
        <v>0</v>
      </c>
    </row>
    <row r="108" spans="1:6" ht="12.75">
      <c r="A108" s="2" t="s">
        <v>37</v>
      </c>
      <c r="B108" s="2" t="s">
        <v>64</v>
      </c>
      <c r="C108" s="1" t="s">
        <v>26</v>
      </c>
      <c r="D108">
        <v>0</v>
      </c>
      <c r="E108" s="6">
        <v>500</v>
      </c>
      <c r="F108" s="6">
        <f t="shared" si="5"/>
        <v>0</v>
      </c>
    </row>
    <row r="109" spans="1:6" ht="12.75">
      <c r="A109" s="2" t="s">
        <v>38</v>
      </c>
      <c r="B109" s="2" t="s">
        <v>212</v>
      </c>
      <c r="C109" s="1" t="s">
        <v>26</v>
      </c>
      <c r="D109">
        <v>1</v>
      </c>
      <c r="E109" s="6">
        <v>400</v>
      </c>
      <c r="F109" s="6">
        <f t="shared" si="5"/>
        <v>400</v>
      </c>
    </row>
    <row r="110" spans="1:6" ht="12.75">
      <c r="A110" s="2" t="s">
        <v>39</v>
      </c>
      <c r="B110" s="2" t="s">
        <v>213</v>
      </c>
      <c r="C110" s="1" t="s">
        <v>26</v>
      </c>
      <c r="D110">
        <v>0</v>
      </c>
      <c r="E110" s="6">
        <v>400</v>
      </c>
      <c r="F110" s="6">
        <f t="shared" si="5"/>
        <v>0</v>
      </c>
    </row>
    <row r="111" spans="1:6" ht="12.75">
      <c r="A111" s="2" t="s">
        <v>44</v>
      </c>
      <c r="B111" s="2" t="s">
        <v>211</v>
      </c>
      <c r="C111" s="1" t="s">
        <v>26</v>
      </c>
      <c r="D111">
        <v>0</v>
      </c>
      <c r="E111" s="6">
        <v>200</v>
      </c>
      <c r="F111" s="6">
        <f t="shared" si="5"/>
        <v>0</v>
      </c>
    </row>
    <row r="112" spans="1:6" ht="12.75">
      <c r="A112" s="2" t="s">
        <v>45</v>
      </c>
      <c r="B112" s="2" t="s">
        <v>42</v>
      </c>
      <c r="C112" s="1" t="s">
        <v>28</v>
      </c>
      <c r="D112">
        <v>0</v>
      </c>
      <c r="E112" s="6">
        <v>2500</v>
      </c>
      <c r="F112" s="6">
        <f t="shared" si="5"/>
        <v>0</v>
      </c>
    </row>
    <row r="113" spans="1:6" ht="12.75">
      <c r="A113" s="20" t="s">
        <v>230</v>
      </c>
      <c r="B113" s="20" t="s">
        <v>228</v>
      </c>
      <c r="C113" s="1" t="s">
        <v>7</v>
      </c>
      <c r="D113">
        <f>D101</f>
        <v>130.83</v>
      </c>
      <c r="E113" s="6">
        <v>15</v>
      </c>
      <c r="F113" s="6">
        <f t="shared" si="5"/>
        <v>1962.4500000000003</v>
      </c>
    </row>
    <row r="114" spans="1:6" ht="12.75">
      <c r="A114" s="20" t="s">
        <v>231</v>
      </c>
      <c r="B114" s="20" t="s">
        <v>229</v>
      </c>
      <c r="C114" s="1" t="s">
        <v>7</v>
      </c>
      <c r="D114">
        <f>D102+D103</f>
        <v>0</v>
      </c>
      <c r="E114" s="6">
        <v>24</v>
      </c>
      <c r="F114" s="6">
        <f t="shared" si="5"/>
        <v>0</v>
      </c>
    </row>
    <row r="115" spans="1:6" ht="12.75">
      <c r="A115" s="2" t="s">
        <v>214</v>
      </c>
      <c r="B115" s="2" t="s">
        <v>43</v>
      </c>
      <c r="C115" s="1" t="s">
        <v>7</v>
      </c>
      <c r="D115">
        <f>SUM(D101:D103)</f>
        <v>130.83</v>
      </c>
      <c r="E115" s="6">
        <v>1</v>
      </c>
      <c r="F115" s="6">
        <f t="shared" si="5"/>
        <v>130.83</v>
      </c>
    </row>
    <row r="116" spans="2:6" ht="12.75">
      <c r="B116" s="2"/>
      <c r="C116" s="1"/>
      <c r="E116" s="6"/>
      <c r="F116" s="6"/>
    </row>
    <row r="117" spans="2:7" ht="12.75">
      <c r="B117" s="3" t="s">
        <v>22</v>
      </c>
      <c r="C117" s="1"/>
      <c r="E117" s="6"/>
      <c r="F117" s="6">
        <f>SUM(F101:F116)</f>
        <v>4063.2400000000002</v>
      </c>
      <c r="G117" s="6">
        <f>F117</f>
        <v>4063.2400000000002</v>
      </c>
    </row>
    <row r="119" spans="2:7" ht="12.75">
      <c r="B119" s="3" t="s">
        <v>215</v>
      </c>
      <c r="G119" s="6">
        <f>G22+G41+G60+G79+G98+G117</f>
        <v>313609.66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scale="77"/>
  <ignoredErrors>
    <ignoredError sqref="D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zoomScalePageLayoutView="0" workbookViewId="0" topLeftCell="A1">
      <selection activeCell="F18" sqref="F18"/>
    </sheetView>
  </sheetViews>
  <sheetFormatPr defaultColWidth="8.8515625" defaultRowHeight="12.75"/>
  <cols>
    <col min="1" max="1" width="9.421875" style="2" customWidth="1"/>
    <col min="2" max="2" width="65.00390625" style="0" customWidth="1"/>
    <col min="3" max="3" width="8.8515625" style="0" customWidth="1"/>
    <col min="4" max="4" width="11.421875" style="0" customWidth="1"/>
    <col min="5" max="5" width="13.140625" style="0" customWidth="1"/>
    <col min="6" max="6" width="14.421875" style="0" customWidth="1"/>
  </cols>
  <sheetData>
    <row r="1" spans="1:6" ht="18">
      <c r="A1" s="39" t="s">
        <v>51</v>
      </c>
      <c r="B1" s="39"/>
      <c r="C1" s="39"/>
      <c r="D1" s="39"/>
      <c r="E1" s="39"/>
      <c r="F1" s="39"/>
    </row>
    <row r="3" spans="1:6" ht="12.75">
      <c r="A3" s="4" t="s">
        <v>0</v>
      </c>
      <c r="B3" s="3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ht="12.75">
      <c r="B4" s="2"/>
    </row>
    <row r="5" spans="1:6" ht="12.75">
      <c r="A5" s="2">
        <v>1</v>
      </c>
      <c r="B5" s="2" t="s">
        <v>52</v>
      </c>
      <c r="C5" s="1" t="s">
        <v>53</v>
      </c>
      <c r="D5" s="28">
        <v>34.08</v>
      </c>
      <c r="E5" s="6">
        <v>1000</v>
      </c>
      <c r="F5" s="6">
        <f>D5*E5</f>
        <v>34080</v>
      </c>
    </row>
    <row r="6" spans="1:6" ht="12.75">
      <c r="A6" s="2">
        <v>2</v>
      </c>
      <c r="B6" s="2" t="s">
        <v>54</v>
      </c>
      <c r="C6" s="1" t="s">
        <v>53</v>
      </c>
      <c r="D6" s="28">
        <v>34.08</v>
      </c>
      <c r="E6" s="6">
        <v>1500</v>
      </c>
      <c r="F6" s="6">
        <f aca="true" t="shared" si="0" ref="F6:F14">D6*E6</f>
        <v>51120</v>
      </c>
    </row>
    <row r="7" spans="1:6" ht="12.75">
      <c r="A7" s="2">
        <v>3</v>
      </c>
      <c r="B7" s="2" t="s">
        <v>110</v>
      </c>
      <c r="C7" s="1" t="s">
        <v>55</v>
      </c>
      <c r="D7" s="6">
        <v>50000</v>
      </c>
      <c r="E7" s="6">
        <v>2.1</v>
      </c>
      <c r="F7" s="6">
        <f t="shared" si="0"/>
        <v>105000</v>
      </c>
    </row>
    <row r="8" spans="1:6" ht="12.75">
      <c r="A8" s="2">
        <v>4</v>
      </c>
      <c r="B8" s="2" t="s">
        <v>111</v>
      </c>
      <c r="C8" s="1" t="s">
        <v>55</v>
      </c>
      <c r="D8" s="6">
        <v>42000</v>
      </c>
      <c r="E8" s="6">
        <v>2.4</v>
      </c>
      <c r="F8" s="6">
        <f t="shared" si="0"/>
        <v>100800</v>
      </c>
    </row>
    <row r="9" spans="1:6" ht="12.75">
      <c r="A9" s="2">
        <v>5</v>
      </c>
      <c r="B9" s="2" t="s">
        <v>112</v>
      </c>
      <c r="C9" s="1" t="s">
        <v>55</v>
      </c>
      <c r="D9" s="6">
        <v>6000</v>
      </c>
      <c r="E9" s="6">
        <v>8</v>
      </c>
      <c r="F9" s="6">
        <f t="shared" si="0"/>
        <v>48000</v>
      </c>
    </row>
    <row r="10" spans="1:6" ht="12.75">
      <c r="A10" s="2">
        <v>6</v>
      </c>
      <c r="B10" s="2" t="s">
        <v>56</v>
      </c>
      <c r="C10" s="1" t="s">
        <v>26</v>
      </c>
      <c r="D10" s="28">
        <v>126</v>
      </c>
      <c r="E10" s="6">
        <v>175</v>
      </c>
      <c r="F10" s="6">
        <f t="shared" si="0"/>
        <v>22050</v>
      </c>
    </row>
    <row r="11" spans="1:6" ht="12.75">
      <c r="A11" s="2">
        <v>7</v>
      </c>
      <c r="B11" s="2" t="s">
        <v>59</v>
      </c>
      <c r="C11" s="1" t="s">
        <v>26</v>
      </c>
      <c r="D11" s="28">
        <v>26</v>
      </c>
      <c r="E11" s="6">
        <v>125</v>
      </c>
      <c r="F11" s="6">
        <f t="shared" si="0"/>
        <v>3250</v>
      </c>
    </row>
    <row r="12" spans="1:6" ht="12.75">
      <c r="A12" s="2">
        <v>8</v>
      </c>
      <c r="B12" s="20" t="s">
        <v>216</v>
      </c>
      <c r="C12" s="1" t="s">
        <v>26</v>
      </c>
      <c r="D12" s="28">
        <v>126</v>
      </c>
      <c r="E12" s="6">
        <v>300</v>
      </c>
      <c r="F12" s="6">
        <f t="shared" si="0"/>
        <v>37800</v>
      </c>
    </row>
    <row r="13" spans="1:6" ht="12.75">
      <c r="A13" s="2">
        <v>9</v>
      </c>
      <c r="B13" s="2" t="s">
        <v>62</v>
      </c>
      <c r="C13" s="1" t="s">
        <v>26</v>
      </c>
      <c r="D13" s="6">
        <v>1</v>
      </c>
      <c r="E13" s="6">
        <v>2500</v>
      </c>
      <c r="F13" s="6">
        <f t="shared" si="0"/>
        <v>2500</v>
      </c>
    </row>
    <row r="14" spans="1:6" ht="12.75">
      <c r="A14" s="2">
        <v>10</v>
      </c>
      <c r="B14" s="2" t="s">
        <v>57</v>
      </c>
      <c r="C14" s="1" t="s">
        <v>53</v>
      </c>
      <c r="D14" s="6">
        <v>34.08</v>
      </c>
      <c r="E14" s="6">
        <v>150</v>
      </c>
      <c r="F14" s="6">
        <f t="shared" si="0"/>
        <v>5112</v>
      </c>
    </row>
    <row r="16" spans="2:6" ht="12.75">
      <c r="B16" s="3" t="s">
        <v>22</v>
      </c>
      <c r="C16" s="1"/>
      <c r="D16" s="6"/>
      <c r="E16" s="6"/>
      <c r="F16" s="6">
        <f>SUM(F5:F15)</f>
        <v>409712</v>
      </c>
    </row>
    <row r="17" spans="2:5" ht="12.75">
      <c r="B17" s="2"/>
      <c r="C17" s="1"/>
      <c r="D17" s="6"/>
      <c r="E17" s="6"/>
    </row>
    <row r="18" spans="2:5" ht="12.75">
      <c r="B18" s="2"/>
      <c r="C18" s="1"/>
      <c r="D18" s="6"/>
      <c r="E18" s="6"/>
    </row>
    <row r="19" spans="2:5" ht="12.75">
      <c r="B19" s="2"/>
      <c r="C19" s="1"/>
      <c r="D19" s="6"/>
      <c r="E19" s="6"/>
    </row>
    <row r="20" spans="2:5" ht="12.75">
      <c r="B20" s="2"/>
      <c r="C20" s="1"/>
      <c r="D20" s="6"/>
      <c r="E20" s="6"/>
    </row>
    <row r="21" spans="2:5" ht="12.75">
      <c r="B21" s="2"/>
      <c r="C21" s="1"/>
      <c r="D21" s="6"/>
      <c r="E21" s="6"/>
    </row>
    <row r="22" spans="2:5" ht="12.75">
      <c r="B22" s="2"/>
      <c r="C22" s="1"/>
      <c r="D22" s="6"/>
      <c r="E22" s="6"/>
    </row>
    <row r="23" spans="2:5" ht="12.75">
      <c r="B23" s="2"/>
      <c r="C23" s="1"/>
      <c r="D23" s="6"/>
      <c r="E23" s="6"/>
    </row>
    <row r="24" spans="2:5" ht="12.75">
      <c r="B24" s="2"/>
      <c r="C24" s="1"/>
      <c r="D24" s="6"/>
      <c r="E24" s="6"/>
    </row>
    <row r="25" spans="3:5" ht="12.75">
      <c r="C25" s="1"/>
      <c r="D25" s="6"/>
      <c r="E25" s="6"/>
    </row>
    <row r="26" spans="2:3" ht="12.75">
      <c r="B26" s="2"/>
      <c r="C26" s="1"/>
    </row>
    <row r="27" spans="2:3" ht="12.75">
      <c r="B27" s="2"/>
      <c r="C27" s="1"/>
    </row>
    <row r="28" spans="2:3" ht="12.75">
      <c r="B28" s="2"/>
      <c r="C28" s="1"/>
    </row>
    <row r="29" spans="2:3" ht="12.75">
      <c r="B29" s="2"/>
      <c r="C29" s="1"/>
    </row>
    <row r="30" spans="2:3" ht="12.75">
      <c r="B30" s="2"/>
      <c r="C30" s="1"/>
    </row>
    <row r="31" spans="2:3" ht="12.75">
      <c r="B31" s="2"/>
      <c r="C31" s="1"/>
    </row>
    <row r="32" spans="2:3" ht="12.75">
      <c r="B32" s="3"/>
      <c r="C32" s="1"/>
    </row>
    <row r="33" spans="2:3" ht="12.75">
      <c r="B33" s="2"/>
      <c r="C33" s="1"/>
    </row>
    <row r="34" spans="2:3" ht="12.75">
      <c r="B34" s="2"/>
      <c r="C34" s="1"/>
    </row>
    <row r="35" spans="2:3" ht="12.75">
      <c r="B35" s="2"/>
      <c r="C35" s="1"/>
    </row>
    <row r="36" spans="2:3" ht="12.75">
      <c r="B36" s="2"/>
      <c r="C36" s="1"/>
    </row>
    <row r="37" spans="2:3" ht="12.75">
      <c r="B37" s="2"/>
      <c r="C37" s="1"/>
    </row>
    <row r="38" spans="2:3" ht="12.75">
      <c r="B38" s="2"/>
      <c r="C38" s="1"/>
    </row>
    <row r="39" spans="2:3" ht="12.75">
      <c r="B39" s="2"/>
      <c r="C39" s="1"/>
    </row>
    <row r="40" spans="2:3" ht="12.75">
      <c r="B40" s="2"/>
      <c r="C40" s="1"/>
    </row>
    <row r="41" spans="2:3" ht="12.75">
      <c r="B41" s="3"/>
      <c r="C41" s="1"/>
    </row>
    <row r="42" spans="2:3" ht="12.75">
      <c r="B42" s="2"/>
      <c r="C42" s="1"/>
    </row>
    <row r="43" spans="2:3" ht="12.75">
      <c r="B43" s="2"/>
      <c r="C43" s="1"/>
    </row>
    <row r="44" spans="2:3" ht="12.75">
      <c r="B44" s="2"/>
      <c r="C44" s="1"/>
    </row>
    <row r="45" spans="2:3" ht="12.75">
      <c r="B45" s="2"/>
      <c r="C45" s="1"/>
    </row>
    <row r="46" spans="2:3" ht="12.75">
      <c r="B46" s="2"/>
      <c r="C46" s="1"/>
    </row>
    <row r="47" spans="2:3" ht="12.75">
      <c r="B47" s="2"/>
      <c r="C47" s="1"/>
    </row>
    <row r="48" spans="2:3" ht="12.75">
      <c r="B48" s="2"/>
      <c r="C48" s="1"/>
    </row>
    <row r="49" spans="2:3" ht="12.75">
      <c r="B49" s="2"/>
      <c r="C49" s="1"/>
    </row>
    <row r="50" spans="2:3" ht="12.75">
      <c r="B50" s="2"/>
      <c r="C50" s="1"/>
    </row>
    <row r="51" spans="2:3" ht="12.75">
      <c r="B51" s="2"/>
      <c r="C51" s="1"/>
    </row>
    <row r="52" spans="2:3" ht="12.75">
      <c r="B52" s="2"/>
      <c r="C52" s="1"/>
    </row>
    <row r="53" spans="2:3" ht="12.75">
      <c r="B53" s="2"/>
      <c r="C53" s="1"/>
    </row>
    <row r="54" spans="2:3" ht="12.75">
      <c r="B54" s="2"/>
      <c r="C54" s="1"/>
    </row>
    <row r="55" spans="2:3" ht="12.75">
      <c r="B55" s="2"/>
      <c r="C55" s="1"/>
    </row>
    <row r="56" spans="2:3" ht="12.75">
      <c r="B56" s="2"/>
      <c r="C56" s="1"/>
    </row>
    <row r="57" spans="2:3" ht="12.75">
      <c r="B57" s="2"/>
      <c r="C57" s="1"/>
    </row>
    <row r="58" spans="2:3" ht="12.75">
      <c r="B58" s="2"/>
      <c r="C58" s="1"/>
    </row>
    <row r="59" spans="2:3" ht="12.75">
      <c r="B59" s="2"/>
      <c r="C59" s="1"/>
    </row>
    <row r="60" spans="2:3" ht="12.75">
      <c r="B60" s="2"/>
      <c r="C60" s="1"/>
    </row>
    <row r="61" spans="2:3" ht="12.75">
      <c r="B61" s="2"/>
      <c r="C61" s="1"/>
    </row>
    <row r="62" spans="2:3" ht="12.75">
      <c r="B62" s="2"/>
      <c r="C62" s="1"/>
    </row>
    <row r="63" spans="2:3" ht="12.75">
      <c r="B63" s="2"/>
      <c r="C63" s="1"/>
    </row>
    <row r="64" spans="2:3" ht="12.75">
      <c r="B64" s="2"/>
      <c r="C64" s="1"/>
    </row>
    <row r="65" spans="2:3" ht="12.75">
      <c r="B65" s="2"/>
      <c r="C65" s="1"/>
    </row>
    <row r="66" spans="2:3" ht="12.75">
      <c r="B66" s="2"/>
      <c r="C66" s="1"/>
    </row>
    <row r="67" spans="2:3" ht="12.75">
      <c r="B67" s="2"/>
      <c r="C67" s="1"/>
    </row>
    <row r="68" spans="2:3" ht="12.75">
      <c r="B68" s="2"/>
      <c r="C68" s="1"/>
    </row>
    <row r="69" spans="2:3" ht="12.75">
      <c r="B69" s="2"/>
      <c r="C69" s="1"/>
    </row>
    <row r="70" spans="2:3" ht="12.75">
      <c r="B70" s="2"/>
      <c r="C70" s="1"/>
    </row>
    <row r="71" spans="2:3" ht="12.75">
      <c r="B71" s="2"/>
      <c r="C71" s="1"/>
    </row>
    <row r="72" spans="2:3" ht="12.75">
      <c r="B72" s="2"/>
      <c r="C72" s="1"/>
    </row>
    <row r="73" spans="2:3" ht="12.75">
      <c r="B73" s="2"/>
      <c r="C73" s="1"/>
    </row>
    <row r="74" spans="2:3" ht="12.75">
      <c r="B74" s="2"/>
      <c r="C74" s="1"/>
    </row>
    <row r="75" spans="2:3" ht="12.75">
      <c r="B75" s="2"/>
      <c r="C75" s="1"/>
    </row>
    <row r="76" spans="2:3" ht="12.75">
      <c r="B76" s="2"/>
      <c r="C76" s="1"/>
    </row>
    <row r="77" spans="2:3" ht="12.75">
      <c r="B77" s="2"/>
      <c r="C77" s="1"/>
    </row>
    <row r="78" spans="2:3" ht="12.75">
      <c r="B78" s="2"/>
      <c r="C78" s="1"/>
    </row>
    <row r="79" spans="2:3" ht="12.75">
      <c r="B79" s="2"/>
      <c r="C79" s="1"/>
    </row>
    <row r="80" spans="2:3" ht="12.75">
      <c r="B80" s="2"/>
      <c r="C80" s="1"/>
    </row>
    <row r="81" spans="2:3" ht="12.75">
      <c r="B81" s="2"/>
      <c r="C81" s="1"/>
    </row>
    <row r="82" spans="2:3" ht="12.75">
      <c r="B82" s="2"/>
      <c r="C82" s="1"/>
    </row>
    <row r="83" spans="2:3" ht="12.75">
      <c r="B83" s="2"/>
      <c r="C83" s="1"/>
    </row>
    <row r="84" spans="2:3" ht="12.75">
      <c r="B84" s="2"/>
      <c r="C84" s="1"/>
    </row>
    <row r="85" spans="2:3" ht="12.75">
      <c r="B85" s="2"/>
      <c r="C85" s="1"/>
    </row>
    <row r="86" spans="2:3" ht="12.75">
      <c r="B86" s="2"/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</sheetData>
  <sheetProtection/>
  <mergeCells count="1">
    <mergeCell ref="A1:F1"/>
  </mergeCells>
  <printOptions/>
  <pageMargins left="0.75" right="0.75" top="1" bottom="1" header="0.5" footer="0.5"/>
  <pageSetup fitToHeight="1" fitToWidth="1" orientation="landscape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zoomScalePageLayoutView="0" workbookViewId="0" topLeftCell="B1">
      <selection activeCell="M17" sqref="M17"/>
    </sheetView>
  </sheetViews>
  <sheetFormatPr defaultColWidth="8.8515625" defaultRowHeight="12.75"/>
  <cols>
    <col min="1" max="3" width="14.140625" style="2" customWidth="1"/>
    <col min="4" max="4" width="65.00390625" style="0" customWidth="1"/>
    <col min="5" max="5" width="11.421875" style="0" bestFit="1" customWidth="1"/>
    <col min="6" max="6" width="8.8515625" style="0" customWidth="1"/>
    <col min="7" max="7" width="10.00390625" style="0" bestFit="1" customWidth="1"/>
    <col min="8" max="8" width="13.140625" style="0" customWidth="1"/>
    <col min="9" max="9" width="14.421875" style="0" customWidth="1"/>
  </cols>
  <sheetData>
    <row r="1" spans="1:9" ht="18">
      <c r="A1" s="39" t="s">
        <v>161</v>
      </c>
      <c r="B1" s="39"/>
      <c r="C1" s="39"/>
      <c r="D1" s="39"/>
      <c r="E1" s="39"/>
      <c r="F1" s="39"/>
      <c r="G1" s="39"/>
      <c r="H1" s="39"/>
      <c r="I1" s="39"/>
    </row>
    <row r="3" spans="1:9" ht="12.75">
      <c r="A3" s="4" t="s">
        <v>0</v>
      </c>
      <c r="B3" s="4" t="s">
        <v>0</v>
      </c>
      <c r="C3" s="4" t="s">
        <v>121</v>
      </c>
      <c r="D3" s="3" t="s">
        <v>1</v>
      </c>
      <c r="E3" s="3"/>
      <c r="F3" s="5" t="s">
        <v>2</v>
      </c>
      <c r="G3" s="5" t="s">
        <v>3</v>
      </c>
      <c r="H3" s="5" t="s">
        <v>4</v>
      </c>
      <c r="I3" s="5" t="s">
        <v>5</v>
      </c>
    </row>
    <row r="4" spans="4:5" ht="12.75">
      <c r="D4" s="2"/>
      <c r="E4" s="2"/>
    </row>
    <row r="5" spans="1:9" ht="12.75">
      <c r="A5" s="2">
        <v>1</v>
      </c>
      <c r="B5" s="2">
        <v>1</v>
      </c>
      <c r="C5" s="2" t="s">
        <v>122</v>
      </c>
      <c r="D5" s="2" t="s">
        <v>169</v>
      </c>
      <c r="E5" s="2"/>
      <c r="F5" s="1" t="s">
        <v>29</v>
      </c>
      <c r="G5" s="6">
        <f>G54</f>
        <v>10935.213333333333</v>
      </c>
      <c r="H5" s="6">
        <v>38</v>
      </c>
      <c r="I5" s="6">
        <f>G5*H5</f>
        <v>415538.1066666667</v>
      </c>
    </row>
    <row r="6" spans="3:9" ht="12.75">
      <c r="C6" s="20" t="s">
        <v>123</v>
      </c>
      <c r="D6" s="20" t="s">
        <v>58</v>
      </c>
      <c r="E6" s="20"/>
      <c r="F6" s="1" t="s">
        <v>29</v>
      </c>
      <c r="G6" s="6">
        <f>G56</f>
        <v>12840.81</v>
      </c>
      <c r="H6" s="6">
        <v>29</v>
      </c>
      <c r="I6" s="6">
        <f aca="true" t="shared" si="0" ref="I6:I16">G6*H6</f>
        <v>372383.49</v>
      </c>
    </row>
    <row r="7" spans="2:9" ht="12.75">
      <c r="B7" s="2">
        <v>2</v>
      </c>
      <c r="C7" s="20" t="s">
        <v>124</v>
      </c>
      <c r="D7" s="2" t="s">
        <v>48</v>
      </c>
      <c r="E7" s="2"/>
      <c r="F7" s="1" t="s">
        <v>29</v>
      </c>
      <c r="G7" s="6">
        <f>G60</f>
        <v>28248.063333333328</v>
      </c>
      <c r="H7" s="6">
        <v>2.1</v>
      </c>
      <c r="I7" s="6">
        <f t="shared" si="0"/>
        <v>59320.93299999999</v>
      </c>
    </row>
    <row r="8" spans="2:11" ht="12.75">
      <c r="B8" s="2">
        <v>3</v>
      </c>
      <c r="C8" s="20" t="s">
        <v>125</v>
      </c>
      <c r="D8" s="2" t="s">
        <v>49</v>
      </c>
      <c r="E8" s="2"/>
      <c r="F8" s="1" t="s">
        <v>27</v>
      </c>
      <c r="G8" s="6">
        <f>G62</f>
        <v>564.9612666666667</v>
      </c>
      <c r="H8" s="6">
        <v>120</v>
      </c>
      <c r="I8" s="6">
        <f t="shared" si="0"/>
        <v>67795.352</v>
      </c>
      <c r="J8">
        <v>40</v>
      </c>
      <c r="K8" t="s">
        <v>168</v>
      </c>
    </row>
    <row r="9" spans="2:9" ht="12.75">
      <c r="B9" s="2">
        <v>4</v>
      </c>
      <c r="C9" s="20" t="s">
        <v>126</v>
      </c>
      <c r="D9" s="2" t="s">
        <v>47</v>
      </c>
      <c r="E9" s="32"/>
      <c r="F9" s="1" t="s">
        <v>46</v>
      </c>
      <c r="G9" s="28">
        <f>(196.64+22+72.67+39.76+M24+(M48-37))*5</f>
        <v>16821.95</v>
      </c>
      <c r="H9" s="6">
        <v>4.5</v>
      </c>
      <c r="I9" s="6">
        <f t="shared" si="0"/>
        <v>75698.77500000001</v>
      </c>
    </row>
    <row r="10" spans="2:9" ht="12.75">
      <c r="B10" s="2">
        <v>5</v>
      </c>
      <c r="C10" s="20" t="s">
        <v>127</v>
      </c>
      <c r="D10" s="2" t="s">
        <v>50</v>
      </c>
      <c r="E10" s="2"/>
      <c r="F10" s="1" t="s">
        <v>26</v>
      </c>
      <c r="G10" s="28">
        <f>O53</f>
        <v>14</v>
      </c>
      <c r="H10" s="6">
        <v>1200</v>
      </c>
      <c r="I10" s="6">
        <f t="shared" si="0"/>
        <v>16800</v>
      </c>
    </row>
    <row r="11" spans="2:11" ht="12.75">
      <c r="B11" s="2">
        <v>6</v>
      </c>
      <c r="C11" s="20" t="s">
        <v>128</v>
      </c>
      <c r="D11" s="20" t="s">
        <v>243</v>
      </c>
      <c r="E11" s="20"/>
      <c r="F11" s="1" t="s">
        <v>29</v>
      </c>
      <c r="G11" s="28">
        <f>G58</f>
        <v>1038.888888888889</v>
      </c>
      <c r="H11" s="6">
        <v>30</v>
      </c>
      <c r="I11" s="6">
        <f t="shared" si="0"/>
        <v>31166.666666666668</v>
      </c>
      <c r="K11" t="s">
        <v>109</v>
      </c>
    </row>
    <row r="12" spans="2:9" ht="12.75">
      <c r="B12" s="2">
        <v>7</v>
      </c>
      <c r="C12" s="20" t="s">
        <v>129</v>
      </c>
      <c r="D12" s="2" t="s">
        <v>61</v>
      </c>
      <c r="E12" s="2"/>
      <c r="F12" s="1" t="s">
        <v>7</v>
      </c>
      <c r="G12" s="28">
        <v>25</v>
      </c>
      <c r="H12" s="6">
        <v>500</v>
      </c>
      <c r="I12" s="6">
        <f t="shared" si="0"/>
        <v>12500</v>
      </c>
    </row>
    <row r="13" spans="2:9" ht="12.75">
      <c r="B13" s="2">
        <v>8</v>
      </c>
      <c r="C13" s="20" t="s">
        <v>130</v>
      </c>
      <c r="D13" s="20" t="s">
        <v>265</v>
      </c>
      <c r="E13" s="2"/>
      <c r="F13" s="1" t="s">
        <v>7</v>
      </c>
      <c r="G13" s="28">
        <f>37+27+25+25</f>
        <v>114</v>
      </c>
      <c r="H13" s="6">
        <v>500</v>
      </c>
      <c r="I13" s="6">
        <f t="shared" si="0"/>
        <v>57000</v>
      </c>
    </row>
    <row r="14" spans="2:9" ht="12.75">
      <c r="B14" s="2">
        <v>9</v>
      </c>
      <c r="C14" s="20" t="s">
        <v>131</v>
      </c>
      <c r="D14" s="2" t="s">
        <v>60</v>
      </c>
      <c r="E14" s="2"/>
      <c r="F14" s="1" t="s">
        <v>7</v>
      </c>
      <c r="G14" s="28">
        <v>25</v>
      </c>
      <c r="H14" s="6">
        <v>25</v>
      </c>
      <c r="I14" s="6">
        <f t="shared" si="0"/>
        <v>625</v>
      </c>
    </row>
    <row r="15" spans="3:9" ht="12.75">
      <c r="C15" s="20" t="s">
        <v>132</v>
      </c>
      <c r="D15" s="2" t="s">
        <v>113</v>
      </c>
      <c r="E15" s="2"/>
      <c r="F15" s="1" t="s">
        <v>26</v>
      </c>
      <c r="G15" s="6">
        <v>14</v>
      </c>
      <c r="H15" s="6">
        <v>750</v>
      </c>
      <c r="I15" s="6">
        <f t="shared" si="0"/>
        <v>10500</v>
      </c>
    </row>
    <row r="16" spans="3:9" ht="12.75">
      <c r="C16" s="20" t="s">
        <v>133</v>
      </c>
      <c r="D16" s="2" t="s">
        <v>171</v>
      </c>
      <c r="E16" s="2"/>
      <c r="F16" s="1" t="s">
        <v>26</v>
      </c>
      <c r="G16" s="6">
        <v>8</v>
      </c>
      <c r="H16" s="6">
        <v>225</v>
      </c>
      <c r="I16" s="6">
        <f t="shared" si="0"/>
        <v>1800</v>
      </c>
    </row>
    <row r="17" spans="3:9" ht="12.75">
      <c r="C17" s="20" t="s">
        <v>162</v>
      </c>
      <c r="D17" s="2" t="s">
        <v>114</v>
      </c>
      <c r="E17" s="2"/>
      <c r="F17" s="1" t="s">
        <v>26</v>
      </c>
      <c r="G17" s="6">
        <v>13</v>
      </c>
      <c r="H17" s="6">
        <v>75</v>
      </c>
      <c r="I17" s="6">
        <f>G17*H17</f>
        <v>975</v>
      </c>
    </row>
    <row r="18" spans="4:9" ht="12.75">
      <c r="D18" s="2"/>
      <c r="E18" s="2"/>
      <c r="F18" s="1"/>
      <c r="G18" s="6"/>
      <c r="H18" s="6"/>
      <c r="I18" s="6"/>
    </row>
    <row r="19" spans="4:15" ht="12.75">
      <c r="D19" s="3" t="s">
        <v>22</v>
      </c>
      <c r="E19" s="3"/>
      <c r="F19" s="1"/>
      <c r="G19" s="6"/>
      <c r="H19" s="6"/>
      <c r="I19" s="6">
        <f>SUM(I5:I18)</f>
        <v>1122103.3233333332</v>
      </c>
      <c r="O19" s="5"/>
    </row>
    <row r="20" spans="4:6" ht="12.75">
      <c r="D20" s="2"/>
      <c r="E20" s="2"/>
      <c r="F20" s="1"/>
    </row>
    <row r="21" spans="4:6" ht="12.75">
      <c r="D21" s="2"/>
      <c r="E21" s="2"/>
      <c r="F21" s="1"/>
    </row>
    <row r="22" spans="4:6" ht="12.75">
      <c r="D22" s="32"/>
      <c r="E22" s="2"/>
      <c r="F22" s="1"/>
    </row>
    <row r="23" spans="4:15" ht="12.75">
      <c r="D23" s="2"/>
      <c r="E23" s="2" t="s">
        <v>165</v>
      </c>
      <c r="F23" s="1"/>
      <c r="G23" t="s">
        <v>136</v>
      </c>
      <c r="I23" t="s">
        <v>135</v>
      </c>
      <c r="K23" t="s">
        <v>134</v>
      </c>
      <c r="L23" t="s">
        <v>93</v>
      </c>
      <c r="M23" t="s">
        <v>96</v>
      </c>
      <c r="O23" s="30" t="s">
        <v>170</v>
      </c>
    </row>
    <row r="24" spans="4:15" ht="12.75">
      <c r="D24" s="20" t="s">
        <v>152</v>
      </c>
      <c r="E24" s="20" t="s">
        <v>163</v>
      </c>
      <c r="F24" s="1" t="s">
        <v>104</v>
      </c>
      <c r="G24" s="18">
        <f>(L24*M24)/9</f>
        <v>7420.185555555556</v>
      </c>
      <c r="H24" t="s">
        <v>107</v>
      </c>
      <c r="I24" s="17">
        <f>((L24+4)*M24)/9</f>
        <v>8222.367777777778</v>
      </c>
      <c r="J24" t="s">
        <v>108</v>
      </c>
      <c r="K24" s="19">
        <f>(I24*$J$8)/2000</f>
        <v>164.44735555555556</v>
      </c>
      <c r="L24" s="30">
        <v>37</v>
      </c>
      <c r="M24" s="30">
        <f>1847.76-42.85</f>
        <v>1804.91</v>
      </c>
      <c r="O24">
        <v>12</v>
      </c>
    </row>
    <row r="25" spans="4:13" ht="12.75">
      <c r="D25" s="3"/>
      <c r="E25" s="3"/>
      <c r="F25" s="1"/>
      <c r="G25" s="18"/>
      <c r="K25" s="19"/>
      <c r="M25" s="30"/>
    </row>
    <row r="26" spans="4:13" ht="12.75">
      <c r="D26" s="2"/>
      <c r="E26" s="2"/>
      <c r="F26" s="1"/>
      <c r="G26" s="18"/>
      <c r="K26" s="19"/>
      <c r="M26" s="30"/>
    </row>
    <row r="27" spans="4:15" ht="12.75">
      <c r="D27" s="20" t="s">
        <v>153</v>
      </c>
      <c r="E27" s="20" t="s">
        <v>164</v>
      </c>
      <c r="F27" s="1" t="s">
        <v>104</v>
      </c>
      <c r="G27" s="18">
        <f>(L27*M27)/9</f>
        <v>1652.19</v>
      </c>
      <c r="H27" t="s">
        <v>107</v>
      </c>
      <c r="I27" s="17">
        <f>((L27+4)*(M27))/9</f>
        <v>1896.958888888889</v>
      </c>
      <c r="J27" t="s">
        <v>108</v>
      </c>
      <c r="K27" s="19">
        <f>(I27*$J$8)/2000</f>
        <v>37.93917777777778</v>
      </c>
      <c r="L27">
        <v>27</v>
      </c>
      <c r="M27" s="30">
        <v>550.73</v>
      </c>
      <c r="O27">
        <v>2</v>
      </c>
    </row>
    <row r="28" spans="4:13" ht="12.75">
      <c r="D28" s="2"/>
      <c r="E28" s="2"/>
      <c r="F28" s="1"/>
      <c r="G28" s="18"/>
      <c r="I28" s="17"/>
      <c r="K28" s="19"/>
      <c r="M28" s="30"/>
    </row>
    <row r="29" spans="4:13" ht="12.75">
      <c r="D29" s="2"/>
      <c r="E29" s="2"/>
      <c r="F29" s="1"/>
      <c r="G29" s="18"/>
      <c r="I29" s="17"/>
      <c r="K29" s="19"/>
      <c r="M29" s="30"/>
    </row>
    <row r="30" spans="4:15" ht="12.75">
      <c r="D30" s="20" t="s">
        <v>154</v>
      </c>
      <c r="E30" s="20" t="s">
        <v>164</v>
      </c>
      <c r="F30" s="1" t="s">
        <v>104</v>
      </c>
      <c r="G30" s="18">
        <f>(L30*M30)/9</f>
        <v>1572.1799999999998</v>
      </c>
      <c r="H30" t="s">
        <v>107</v>
      </c>
      <c r="I30" s="17">
        <f>((L30+4)*(M30))/9</f>
        <v>1805.0955555555554</v>
      </c>
      <c r="J30" t="s">
        <v>108</v>
      </c>
      <c r="K30" s="19">
        <f>(I30*$J$8)/2000</f>
        <v>36.10191111111111</v>
      </c>
      <c r="L30">
        <v>27</v>
      </c>
      <c r="M30" s="30">
        <v>524.06</v>
      </c>
      <c r="O30">
        <v>0</v>
      </c>
    </row>
    <row r="31" spans="4:13" ht="12.75">
      <c r="D31" s="2"/>
      <c r="E31" s="2"/>
      <c r="F31" s="1"/>
      <c r="G31" s="18"/>
      <c r="I31" s="17"/>
      <c r="K31" s="19"/>
      <c r="M31" s="30"/>
    </row>
    <row r="32" spans="4:13" ht="12.75">
      <c r="D32" s="2"/>
      <c r="E32" s="2"/>
      <c r="F32" s="1"/>
      <c r="G32" s="18"/>
      <c r="I32" s="17"/>
      <c r="K32" s="19"/>
      <c r="M32" s="30"/>
    </row>
    <row r="33" spans="4:15" ht="12.75">
      <c r="D33" s="20" t="s">
        <v>155</v>
      </c>
      <c r="E33" s="20" t="s">
        <v>164</v>
      </c>
      <c r="F33" s="1" t="s">
        <v>104</v>
      </c>
      <c r="G33" s="18">
        <f>(L33*M33)/9</f>
        <v>1894.23</v>
      </c>
      <c r="H33" t="s">
        <v>107</v>
      </c>
      <c r="I33" s="17">
        <f>((L33+4)*(M33))/9</f>
        <v>2174.8566666666666</v>
      </c>
      <c r="J33" t="s">
        <v>108</v>
      </c>
      <c r="K33" s="19">
        <f>(I33*$J$8)/2000</f>
        <v>43.49713333333333</v>
      </c>
      <c r="L33">
        <v>27</v>
      </c>
      <c r="M33" s="30">
        <v>631.41</v>
      </c>
      <c r="O33">
        <v>0</v>
      </c>
    </row>
    <row r="34" spans="4:13" ht="12.75">
      <c r="D34" s="3"/>
      <c r="E34" s="3"/>
      <c r="F34" s="1"/>
      <c r="G34" s="18"/>
      <c r="I34" s="17"/>
      <c r="K34" s="19"/>
      <c r="M34" s="30"/>
    </row>
    <row r="35" spans="4:13" ht="12.75">
      <c r="D35" s="2"/>
      <c r="E35" s="2"/>
      <c r="F35" s="1"/>
      <c r="G35" s="18"/>
      <c r="I35" s="17"/>
      <c r="K35" s="19"/>
      <c r="M35" s="30"/>
    </row>
    <row r="36" spans="4:15" ht="12.75">
      <c r="D36" s="20" t="s">
        <v>156</v>
      </c>
      <c r="E36" s="20" t="s">
        <v>164</v>
      </c>
      <c r="F36" s="1" t="s">
        <v>104</v>
      </c>
      <c r="G36" s="18">
        <f>(L36*M36)/9</f>
        <v>1736.64</v>
      </c>
      <c r="H36" t="s">
        <v>107</v>
      </c>
      <c r="I36" s="17">
        <f>((L36+4)*(M36))/9</f>
        <v>1993.9199999999998</v>
      </c>
      <c r="J36" t="s">
        <v>108</v>
      </c>
      <c r="K36" s="19">
        <f>(I36*$J$8)/2000</f>
        <v>39.87839999999999</v>
      </c>
      <c r="L36">
        <v>27</v>
      </c>
      <c r="M36" s="30">
        <v>578.88</v>
      </c>
      <c r="O36">
        <v>0</v>
      </c>
    </row>
    <row r="37" spans="4:13" ht="12.75">
      <c r="D37" s="20"/>
      <c r="E37" s="20"/>
      <c r="F37" s="1"/>
      <c r="G37" s="18"/>
      <c r="I37" s="17"/>
      <c r="K37" s="19"/>
      <c r="M37" s="30"/>
    </row>
    <row r="38" spans="4:13" ht="12.75">
      <c r="D38" s="2"/>
      <c r="E38" s="2"/>
      <c r="F38" s="1"/>
      <c r="G38" s="18"/>
      <c r="I38" s="17"/>
      <c r="K38" s="19"/>
      <c r="M38" s="30"/>
    </row>
    <row r="39" spans="4:15" ht="12.75">
      <c r="D39" s="20" t="s">
        <v>157</v>
      </c>
      <c r="E39" s="20" t="s">
        <v>164</v>
      </c>
      <c r="F39" s="1" t="s">
        <v>104</v>
      </c>
      <c r="G39" s="18">
        <f>(L39*M39)/9</f>
        <v>2010.4499999999998</v>
      </c>
      <c r="H39" t="s">
        <v>107</v>
      </c>
      <c r="I39" s="17">
        <f>((L39+4)*(M39))/9</f>
        <v>2308.2944444444443</v>
      </c>
      <c r="J39" t="s">
        <v>108</v>
      </c>
      <c r="K39" s="19">
        <f>(I39*$J$8)/2000</f>
        <v>46.16588888888889</v>
      </c>
      <c r="L39">
        <v>27</v>
      </c>
      <c r="M39" s="30">
        <v>670.15</v>
      </c>
      <c r="O39">
        <v>0</v>
      </c>
    </row>
    <row r="40" spans="4:13" ht="12.75">
      <c r="D40" s="20"/>
      <c r="E40" s="20"/>
      <c r="F40" s="1"/>
      <c r="G40" s="18"/>
      <c r="I40" s="17"/>
      <c r="K40" s="19"/>
      <c r="M40" s="30"/>
    </row>
    <row r="41" spans="4:13" ht="12.75">
      <c r="D41" s="2"/>
      <c r="E41" s="2"/>
      <c r="F41" s="1"/>
      <c r="G41" s="18"/>
      <c r="I41" s="17"/>
      <c r="K41" s="19"/>
      <c r="M41" s="30"/>
    </row>
    <row r="42" spans="4:15" ht="12.75">
      <c r="D42" s="20" t="s">
        <v>158</v>
      </c>
      <c r="E42" s="20" t="s">
        <v>164</v>
      </c>
      <c r="F42" s="1" t="s">
        <v>104</v>
      </c>
      <c r="G42" s="18">
        <f>(L42*M42)/9</f>
        <v>2209.2899999999995</v>
      </c>
      <c r="H42" t="s">
        <v>107</v>
      </c>
      <c r="I42" s="17">
        <f>((L42+4)*(M42))/9</f>
        <v>2536.592222222222</v>
      </c>
      <c r="J42" t="s">
        <v>108</v>
      </c>
      <c r="K42" s="19">
        <f>(I42*$J$8)/2000</f>
        <v>50.73184444444444</v>
      </c>
      <c r="L42">
        <v>27</v>
      </c>
      <c r="M42" s="30">
        <v>736.43</v>
      </c>
      <c r="O42">
        <v>0</v>
      </c>
    </row>
    <row r="43" spans="4:13" ht="12.75">
      <c r="D43" s="20"/>
      <c r="E43" s="20"/>
      <c r="F43" s="1"/>
      <c r="G43" s="18"/>
      <c r="I43" s="17"/>
      <c r="K43" s="19"/>
      <c r="M43" s="30"/>
    </row>
    <row r="44" spans="4:13" ht="12.75">
      <c r="D44" s="2"/>
      <c r="E44" s="2"/>
      <c r="F44" s="1"/>
      <c r="G44" s="18"/>
      <c r="I44" s="17"/>
      <c r="K44" s="19"/>
      <c r="M44" s="30"/>
    </row>
    <row r="45" spans="4:15" ht="12.75">
      <c r="D45" s="20" t="s">
        <v>159</v>
      </c>
      <c r="E45" s="20" t="s">
        <v>164</v>
      </c>
      <c r="F45" s="1" t="s">
        <v>104</v>
      </c>
      <c r="G45" s="18">
        <f>(L45*M45)/9</f>
        <v>1765.8300000000002</v>
      </c>
      <c r="H45" t="s">
        <v>107</v>
      </c>
      <c r="I45" s="17">
        <f>((L45+4)*(M45))/9</f>
        <v>2027.4344444444444</v>
      </c>
      <c r="J45" t="s">
        <v>108</v>
      </c>
      <c r="K45" s="19">
        <f>(I45*$J$8)/2000</f>
        <v>40.54868888888888</v>
      </c>
      <c r="L45">
        <v>27</v>
      </c>
      <c r="M45" s="30">
        <v>588.61</v>
      </c>
      <c r="O45">
        <v>0</v>
      </c>
    </row>
    <row r="46" spans="4:11" ht="12.75">
      <c r="D46" s="20"/>
      <c r="E46" s="20"/>
      <c r="F46" s="1"/>
      <c r="G46" s="18"/>
      <c r="I46" s="17"/>
      <c r="K46" s="19"/>
    </row>
    <row r="47" spans="4:11" ht="12.75">
      <c r="D47" s="2"/>
      <c r="E47" s="2"/>
      <c r="F47" s="1"/>
      <c r="G47" s="18"/>
      <c r="I47" s="17"/>
      <c r="K47" s="19"/>
    </row>
    <row r="48" spans="4:15" ht="12.75">
      <c r="D48" s="20" t="s">
        <v>160</v>
      </c>
      <c r="E48" s="20" t="s">
        <v>163</v>
      </c>
      <c r="F48" s="1" t="s">
        <v>104</v>
      </c>
      <c r="G48" s="18">
        <f>(L48*M48)/9</f>
        <v>3515.0277777777774</v>
      </c>
      <c r="H48" t="s">
        <v>107</v>
      </c>
      <c r="I48" s="17">
        <f>((L48+4)*(M48))/9</f>
        <v>4077.432222222222</v>
      </c>
      <c r="J48" t="s">
        <v>108</v>
      </c>
      <c r="K48" s="19">
        <f>(I48*$J$8)/2000</f>
        <v>81.54864444444445</v>
      </c>
      <c r="L48" s="30">
        <v>25</v>
      </c>
      <c r="M48" s="30">
        <f>4155.58-2890.17</f>
        <v>1265.4099999999999</v>
      </c>
      <c r="O48">
        <v>0</v>
      </c>
    </row>
    <row r="49" spans="4:11" ht="12.75">
      <c r="D49" s="20"/>
      <c r="E49" s="20"/>
      <c r="F49" s="1"/>
      <c r="G49" s="18"/>
      <c r="I49" s="17"/>
      <c r="K49" s="19"/>
    </row>
    <row r="50" spans="4:11" ht="12.75">
      <c r="D50" s="2"/>
      <c r="E50" s="2"/>
      <c r="F50" s="1"/>
      <c r="G50" s="18"/>
      <c r="I50" s="17"/>
      <c r="K50" s="19"/>
    </row>
    <row r="51" spans="4:15" ht="12.75">
      <c r="D51" s="20" t="s">
        <v>151</v>
      </c>
      <c r="E51" s="20" t="s">
        <v>164</v>
      </c>
      <c r="F51" s="1" t="s">
        <v>104</v>
      </c>
      <c r="G51" s="18">
        <f>(L51*M51)/9</f>
        <v>1038.888888888889</v>
      </c>
      <c r="H51" t="s">
        <v>107</v>
      </c>
      <c r="I51" s="17">
        <f>((L51+4)*(M51))/9</f>
        <v>1205.111111111111</v>
      </c>
      <c r="J51" t="s">
        <v>108</v>
      </c>
      <c r="K51" s="19">
        <f>(I51*$J$8)/2000</f>
        <v>24.102222222222224</v>
      </c>
      <c r="L51" s="30">
        <v>25</v>
      </c>
      <c r="M51" s="30">
        <v>374</v>
      </c>
      <c r="O51">
        <v>0</v>
      </c>
    </row>
    <row r="52" spans="4:7" ht="12.75">
      <c r="D52" s="2"/>
      <c r="E52" s="2"/>
      <c r="F52" s="1"/>
      <c r="G52" s="18"/>
    </row>
    <row r="53" spans="4:15" ht="12.75">
      <c r="D53" s="2"/>
      <c r="E53" s="2"/>
      <c r="F53" s="1"/>
      <c r="G53" s="18"/>
      <c r="O53" s="21">
        <f>SUM(O24:O52)</f>
        <v>14</v>
      </c>
    </row>
    <row r="54" spans="4:7" ht="12.75">
      <c r="D54" s="1" t="s">
        <v>166</v>
      </c>
      <c r="E54" s="1"/>
      <c r="G54" s="19">
        <f>G24+G48</f>
        <v>10935.213333333333</v>
      </c>
    </row>
    <row r="55" spans="4:7" ht="12.75">
      <c r="D55" s="1"/>
      <c r="E55" s="1"/>
      <c r="G55" s="18"/>
    </row>
    <row r="56" spans="4:7" ht="12.75">
      <c r="D56" s="1" t="s">
        <v>167</v>
      </c>
      <c r="E56" s="1"/>
      <c r="G56" s="18">
        <f>G27+G30+G33+G36+G39+G42+G45</f>
        <v>12840.81</v>
      </c>
    </row>
    <row r="57" spans="4:6" ht="12.75">
      <c r="D57" s="2"/>
      <c r="E57" s="2"/>
      <c r="F57" s="1"/>
    </row>
    <row r="58" spans="4:7" ht="12.75">
      <c r="D58" s="1" t="s">
        <v>137</v>
      </c>
      <c r="E58" s="1"/>
      <c r="G58" s="19">
        <f>G51</f>
        <v>1038.888888888889</v>
      </c>
    </row>
    <row r="59" spans="4:6" ht="12.75">
      <c r="D59" s="2"/>
      <c r="E59" s="2"/>
      <c r="F59" s="1"/>
    </row>
    <row r="60" spans="4:7" ht="12.75">
      <c r="D60" s="1" t="s">
        <v>138</v>
      </c>
      <c r="E60" s="1"/>
      <c r="G60" s="19">
        <f>I24+I27+I30+I33+I36+I39+I42+I45+I48+I51</f>
        <v>28248.063333333328</v>
      </c>
    </row>
    <row r="61" spans="4:6" ht="12.75">
      <c r="D61" s="2"/>
      <c r="E61" s="2"/>
      <c r="F61" s="1"/>
    </row>
    <row r="62" spans="4:7" ht="12.75">
      <c r="D62" s="1" t="s">
        <v>139</v>
      </c>
      <c r="E62" s="1"/>
      <c r="F62" s="1"/>
      <c r="G62" s="19">
        <f>K24+K27+K30+K33+K36+K39+K42+K45+K48+K51</f>
        <v>564.9612666666667</v>
      </c>
    </row>
    <row r="63" spans="4:6" ht="12.75">
      <c r="D63" s="2"/>
      <c r="E63" s="2"/>
      <c r="F63" s="1"/>
    </row>
    <row r="64" spans="4:6" ht="12.75">
      <c r="D64" s="2"/>
      <c r="E64" s="2"/>
      <c r="F64" s="1"/>
    </row>
    <row r="65" spans="4:6" ht="12.75">
      <c r="D65" s="2"/>
      <c r="E65" s="2"/>
      <c r="F65" s="1"/>
    </row>
    <row r="66" spans="4:6" ht="12.75">
      <c r="D66" s="2"/>
      <c r="E66" s="2"/>
      <c r="F66" s="1"/>
    </row>
    <row r="67" spans="4:6" ht="12.75">
      <c r="D67" s="2"/>
      <c r="E67" s="2"/>
      <c r="F67" s="1"/>
    </row>
    <row r="68" spans="4:6" ht="12.75">
      <c r="D68" s="2"/>
      <c r="E68" s="2"/>
      <c r="F68" s="1"/>
    </row>
    <row r="69" spans="4:6" ht="12.75">
      <c r="D69" s="2"/>
      <c r="E69" s="2"/>
      <c r="F69" s="1"/>
    </row>
    <row r="70" spans="4:6" ht="12.75">
      <c r="D70" s="2"/>
      <c r="E70" s="2"/>
      <c r="F70" s="1"/>
    </row>
    <row r="71" spans="4:6" ht="12.75">
      <c r="D71" s="2"/>
      <c r="E71" s="2"/>
      <c r="F71" s="1"/>
    </row>
    <row r="72" spans="4:6" ht="12.75">
      <c r="D72" s="2"/>
      <c r="E72" s="2"/>
      <c r="F72" s="1"/>
    </row>
    <row r="73" spans="4:6" ht="12.75">
      <c r="D73" s="2"/>
      <c r="E73" s="2"/>
      <c r="F73" s="1"/>
    </row>
    <row r="74" spans="4:6" ht="12.75">
      <c r="D74" s="2"/>
      <c r="E74" s="2"/>
      <c r="F74" s="1"/>
    </row>
    <row r="75" spans="4:6" ht="12.75">
      <c r="D75" s="2"/>
      <c r="E75" s="2"/>
      <c r="F75" s="1"/>
    </row>
    <row r="76" spans="4:6" ht="12.75">
      <c r="D76" s="2"/>
      <c r="E76" s="2"/>
      <c r="F76" s="1"/>
    </row>
    <row r="77" spans="4:6" ht="12.75">
      <c r="D77" s="2"/>
      <c r="E77" s="2"/>
      <c r="F77" s="1"/>
    </row>
    <row r="78" spans="4:6" ht="12.75">
      <c r="D78" s="2"/>
      <c r="E78" s="2"/>
      <c r="F78" s="1"/>
    </row>
    <row r="79" spans="4:6" ht="12.75">
      <c r="D79" s="2"/>
      <c r="E79" s="2"/>
      <c r="F79" s="1"/>
    </row>
    <row r="80" spans="4:6" ht="12.75">
      <c r="D80" s="2"/>
      <c r="E80" s="2"/>
      <c r="F80" s="1"/>
    </row>
    <row r="81" spans="4:6" ht="12.75">
      <c r="D81" s="2"/>
      <c r="E81" s="2"/>
      <c r="F81" s="1"/>
    </row>
    <row r="82" spans="4:6" ht="12.75">
      <c r="D82" s="2"/>
      <c r="E82" s="2"/>
      <c r="F82" s="1"/>
    </row>
    <row r="83" spans="4:6" ht="12.75">
      <c r="D83" s="2"/>
      <c r="E83" s="2"/>
      <c r="F83" s="1"/>
    </row>
    <row r="84" spans="4:6" ht="12.75">
      <c r="D84" s="2"/>
      <c r="E84" s="2"/>
      <c r="F84" s="1"/>
    </row>
    <row r="85" spans="4:6" ht="12.75">
      <c r="D85" s="2"/>
      <c r="E85" s="2"/>
      <c r="F85" s="1"/>
    </row>
    <row r="86" spans="4:6" ht="12.75">
      <c r="D86" s="2"/>
      <c r="E86" s="2"/>
      <c r="F86" s="1"/>
    </row>
    <row r="87" spans="4:6" ht="12.75">
      <c r="D87" s="2"/>
      <c r="E87" s="2"/>
      <c r="F87" s="1"/>
    </row>
    <row r="88" spans="4:6" ht="12.75">
      <c r="D88" s="2"/>
      <c r="E88" s="2"/>
      <c r="F88" s="1"/>
    </row>
    <row r="89" spans="4:6" ht="12.75">
      <c r="D89" s="2"/>
      <c r="E89" s="2"/>
      <c r="F89" s="1"/>
    </row>
    <row r="90" spans="4:6" ht="12.75">
      <c r="D90" s="2"/>
      <c r="E90" s="2"/>
      <c r="F90" s="1"/>
    </row>
    <row r="91" spans="4:6" ht="12.75">
      <c r="D91" s="2"/>
      <c r="E91" s="2"/>
      <c r="F91" s="1"/>
    </row>
    <row r="92" spans="4:6" ht="12.75">
      <c r="D92" s="2"/>
      <c r="E92" s="2"/>
      <c r="F92" s="1"/>
    </row>
    <row r="93" spans="4:6" ht="12.75">
      <c r="D93" s="2"/>
      <c r="E93" s="2"/>
      <c r="F93" s="1"/>
    </row>
    <row r="94" spans="4:6" ht="12.75">
      <c r="D94" s="2"/>
      <c r="E94" s="2"/>
      <c r="F94" s="1"/>
    </row>
    <row r="95" spans="4:6" ht="12.75">
      <c r="D95" s="2"/>
      <c r="E95" s="2"/>
      <c r="F95" s="1"/>
    </row>
    <row r="96" spans="4:6" ht="12.75">
      <c r="D96" s="2"/>
      <c r="E96" s="2"/>
      <c r="F96" s="1"/>
    </row>
    <row r="97" spans="4:6" ht="12.75">
      <c r="D97" s="2"/>
      <c r="E97" s="2"/>
      <c r="F97" s="1"/>
    </row>
    <row r="98" spans="4:6" ht="12.75">
      <c r="D98" s="2"/>
      <c r="E98" s="2"/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</sheetData>
  <sheetProtection/>
  <mergeCells count="1">
    <mergeCell ref="A1:I1"/>
  </mergeCells>
  <printOptions/>
  <pageMargins left="0.75" right="0.75" top="1" bottom="1" header="0.5" footer="0.5"/>
  <pageSetup fitToHeight="1" fitToWidth="1" orientation="landscape" scale="70"/>
  <ignoredErrors>
    <ignoredError sqref="G3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9" width="8.8515625" style="0" customWidth="1"/>
    <col min="10" max="10" width="10.140625" style="0" bestFit="1" customWidth="1"/>
  </cols>
  <sheetData>
    <row r="1" spans="1:10" ht="15.75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7" t="s">
        <v>75</v>
      </c>
      <c r="B2" s="7" t="s">
        <v>76</v>
      </c>
      <c r="C2" s="7" t="s">
        <v>77</v>
      </c>
      <c r="D2" s="7" t="s">
        <v>78</v>
      </c>
      <c r="E2" s="7" t="s">
        <v>77</v>
      </c>
      <c r="F2" s="7" t="s">
        <v>78</v>
      </c>
      <c r="G2" s="7" t="s">
        <v>94</v>
      </c>
      <c r="H2" s="7" t="s">
        <v>94</v>
      </c>
      <c r="I2" s="7" t="s">
        <v>80</v>
      </c>
      <c r="J2" s="7" t="s">
        <v>81</v>
      </c>
    </row>
    <row r="3" spans="1:10" ht="12.75">
      <c r="A3" s="8"/>
      <c r="B3" s="9"/>
      <c r="C3" s="7" t="s">
        <v>82</v>
      </c>
      <c r="D3" s="7" t="s">
        <v>82</v>
      </c>
      <c r="E3" s="7" t="s">
        <v>83</v>
      </c>
      <c r="F3" s="7" t="s">
        <v>84</v>
      </c>
      <c r="G3" s="7" t="s">
        <v>96</v>
      </c>
      <c r="H3" s="7" t="s">
        <v>95</v>
      </c>
      <c r="I3" s="7" t="s">
        <v>85</v>
      </c>
      <c r="J3" s="7" t="s">
        <v>86</v>
      </c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22" t="s">
        <v>217</v>
      </c>
      <c r="B5">
        <v>36</v>
      </c>
      <c r="C5">
        <v>681.8</v>
      </c>
      <c r="D5">
        <v>679.2</v>
      </c>
      <c r="E5">
        <v>681.8</v>
      </c>
      <c r="F5" s="30">
        <v>681.2</v>
      </c>
      <c r="G5">
        <v>89</v>
      </c>
      <c r="H5">
        <f aca="true" t="shared" si="0" ref="H5:H11">(((C5-D5)+(E5-F5))/2)*G5</f>
        <v>142.3999999999919</v>
      </c>
      <c r="I5" s="6">
        <v>12</v>
      </c>
      <c r="J5" s="13">
        <f>((H5)+(2*G5))*I5</f>
        <v>3844.799999999903</v>
      </c>
    </row>
    <row r="6" spans="1:10" ht="12.75">
      <c r="A6" s="22" t="s">
        <v>217</v>
      </c>
      <c r="B6">
        <v>59</v>
      </c>
      <c r="C6">
        <v>699.5</v>
      </c>
      <c r="D6">
        <v>697.7</v>
      </c>
      <c r="E6">
        <v>699.5</v>
      </c>
      <c r="F6">
        <v>698.6</v>
      </c>
      <c r="G6">
        <v>43</v>
      </c>
      <c r="H6">
        <f t="shared" si="0"/>
        <v>58.04999999999853</v>
      </c>
      <c r="I6" s="6">
        <v>12</v>
      </c>
      <c r="J6" s="13">
        <f aca="true" t="shared" si="1" ref="J6:J11">((H6)+(2*G6))*I6</f>
        <v>1728.5999999999824</v>
      </c>
    </row>
    <row r="7" spans="1:10" ht="12.75">
      <c r="A7" s="22" t="s">
        <v>218</v>
      </c>
      <c r="B7">
        <v>8</v>
      </c>
      <c r="C7">
        <v>683.6</v>
      </c>
      <c r="D7">
        <v>681.7</v>
      </c>
      <c r="E7">
        <v>683.6</v>
      </c>
      <c r="F7">
        <v>682</v>
      </c>
      <c r="G7">
        <v>64</v>
      </c>
      <c r="H7">
        <f t="shared" si="0"/>
        <v>112</v>
      </c>
      <c r="I7" s="6">
        <v>12</v>
      </c>
      <c r="J7" s="13">
        <f t="shared" si="1"/>
        <v>2880</v>
      </c>
    </row>
    <row r="8" spans="1:10" ht="12.75">
      <c r="A8" s="22" t="s">
        <v>219</v>
      </c>
      <c r="B8">
        <v>1</v>
      </c>
      <c r="C8">
        <v>693.2</v>
      </c>
      <c r="D8">
        <v>690.5</v>
      </c>
      <c r="E8">
        <v>693.2</v>
      </c>
      <c r="F8">
        <v>692.1</v>
      </c>
      <c r="G8">
        <v>89</v>
      </c>
      <c r="H8">
        <f t="shared" si="0"/>
        <v>169.10000000000304</v>
      </c>
      <c r="I8" s="6">
        <v>12</v>
      </c>
      <c r="J8" s="13">
        <f t="shared" si="1"/>
        <v>4165.200000000036</v>
      </c>
    </row>
    <row r="9" spans="1:10" ht="12.75">
      <c r="A9" s="22" t="s">
        <v>219</v>
      </c>
      <c r="B9">
        <v>9</v>
      </c>
      <c r="C9">
        <v>689.8</v>
      </c>
      <c r="D9">
        <v>686.4</v>
      </c>
      <c r="E9">
        <v>689.8</v>
      </c>
      <c r="F9">
        <v>688.4</v>
      </c>
      <c r="G9">
        <v>78</v>
      </c>
      <c r="H9">
        <f t="shared" si="0"/>
        <v>187.19999999999823</v>
      </c>
      <c r="I9" s="6">
        <v>12</v>
      </c>
      <c r="J9" s="13">
        <f t="shared" si="1"/>
        <v>4118.399999999979</v>
      </c>
    </row>
    <row r="10" spans="1:10" ht="12.75">
      <c r="A10" s="22" t="s">
        <v>220</v>
      </c>
      <c r="B10">
        <v>13</v>
      </c>
      <c r="C10">
        <v>694.8</v>
      </c>
      <c r="D10">
        <v>693.3</v>
      </c>
      <c r="E10">
        <v>694.8</v>
      </c>
      <c r="F10">
        <v>693.8</v>
      </c>
      <c r="G10">
        <v>99</v>
      </c>
      <c r="H10">
        <f t="shared" si="0"/>
        <v>123.75</v>
      </c>
      <c r="I10" s="6">
        <v>12</v>
      </c>
      <c r="J10" s="13">
        <f t="shared" si="1"/>
        <v>3861</v>
      </c>
    </row>
    <row r="11" spans="1:10" ht="12.75">
      <c r="A11" s="22" t="s">
        <v>220</v>
      </c>
      <c r="B11">
        <v>22</v>
      </c>
      <c r="C11">
        <v>696.8</v>
      </c>
      <c r="D11">
        <v>693.3</v>
      </c>
      <c r="E11">
        <v>696.8</v>
      </c>
      <c r="F11">
        <v>694.7</v>
      </c>
      <c r="G11">
        <v>69</v>
      </c>
      <c r="H11">
        <f t="shared" si="0"/>
        <v>193.19999999999686</v>
      </c>
      <c r="I11" s="6">
        <v>12</v>
      </c>
      <c r="J11" s="13">
        <f t="shared" si="1"/>
        <v>3974.3999999999623</v>
      </c>
    </row>
    <row r="12" spans="3:10" ht="12.75">
      <c r="C12" s="12"/>
      <c r="D12" s="12"/>
      <c r="E12" s="12"/>
      <c r="F12" s="12"/>
      <c r="G12" s="12"/>
      <c r="J12" s="13"/>
    </row>
    <row r="13" spans="3:10" ht="12.75">
      <c r="C13" s="12"/>
      <c r="D13" s="12"/>
      <c r="E13" s="12"/>
      <c r="F13" s="15" t="s">
        <v>97</v>
      </c>
      <c r="G13" s="12"/>
      <c r="J13" s="13">
        <f>SUM(J5:J11)</f>
        <v>24572.399999999863</v>
      </c>
    </row>
    <row r="14" spans="3:10" ht="12.75">
      <c r="C14" s="12"/>
      <c r="D14" s="12"/>
      <c r="E14" s="12"/>
      <c r="F14" s="12"/>
      <c r="G14" s="12"/>
      <c r="J14" s="13"/>
    </row>
    <row r="15" spans="3:10" ht="12.75">
      <c r="C15" s="12"/>
      <c r="D15" s="12"/>
      <c r="E15" s="12"/>
      <c r="F15" s="12"/>
      <c r="G15" s="12"/>
      <c r="J15" s="13"/>
    </row>
    <row r="16" spans="3:10" ht="12.75">
      <c r="C16" s="12"/>
      <c r="D16" s="12"/>
      <c r="E16" s="12"/>
      <c r="G16" s="12"/>
      <c r="J16" s="13"/>
    </row>
    <row r="17" spans="3:10" ht="12.75">
      <c r="C17" s="12"/>
      <c r="D17" s="12"/>
      <c r="E17" s="12"/>
      <c r="F17" s="12"/>
      <c r="G17" s="12"/>
      <c r="J17" s="13"/>
    </row>
    <row r="18" spans="3:10" ht="12.75">
      <c r="C18" s="12"/>
      <c r="D18" s="12"/>
      <c r="E18" s="12"/>
      <c r="F18" s="12"/>
      <c r="G18" s="12"/>
      <c r="J18" s="13"/>
    </row>
    <row r="19" spans="1:10" ht="15.75">
      <c r="A19" s="40" t="s">
        <v>87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7" t="s">
        <v>75</v>
      </c>
      <c r="B20" s="7" t="s">
        <v>76</v>
      </c>
      <c r="C20" s="7" t="s">
        <v>88</v>
      </c>
      <c r="D20" s="7" t="s">
        <v>89</v>
      </c>
      <c r="E20" s="7" t="s">
        <v>90</v>
      </c>
      <c r="F20" s="7" t="s">
        <v>91</v>
      </c>
      <c r="G20" s="7" t="s">
        <v>92</v>
      </c>
      <c r="H20" s="7" t="s">
        <v>79</v>
      </c>
      <c r="I20" s="7" t="s">
        <v>80</v>
      </c>
      <c r="J20" s="7" t="s">
        <v>81</v>
      </c>
    </row>
    <row r="21" spans="1:10" ht="12.75">
      <c r="A21" s="9"/>
      <c r="C21" s="7" t="s">
        <v>82</v>
      </c>
      <c r="D21" s="7" t="s">
        <v>82</v>
      </c>
      <c r="E21" s="7" t="s">
        <v>82</v>
      </c>
      <c r="F21" s="7" t="s">
        <v>82</v>
      </c>
      <c r="G21" s="7" t="s">
        <v>93</v>
      </c>
      <c r="H21" s="7" t="s">
        <v>85</v>
      </c>
      <c r="I21" s="7" t="s">
        <v>85</v>
      </c>
      <c r="J21" s="7" t="s">
        <v>86</v>
      </c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1" t="s">
        <v>217</v>
      </c>
      <c r="B23" s="11">
        <v>36</v>
      </c>
      <c r="C23" s="6">
        <v>681.8</v>
      </c>
      <c r="D23" s="6">
        <v>679.2</v>
      </c>
      <c r="E23" s="6">
        <v>682.6</v>
      </c>
      <c r="F23" s="6">
        <v>680</v>
      </c>
      <c r="G23" s="6">
        <v>60.17</v>
      </c>
      <c r="H23" s="6">
        <f>(((C23-D23)+(E23-F23))/2)*G23</f>
        <v>156.44199999999796</v>
      </c>
      <c r="I23" s="6">
        <v>12</v>
      </c>
      <c r="J23" s="13">
        <f>((H23)+(2*G23))*I23</f>
        <v>3321.383999999976</v>
      </c>
    </row>
    <row r="24" spans="1:10" ht="12.75">
      <c r="A24" s="11" t="s">
        <v>217</v>
      </c>
      <c r="B24" s="11">
        <v>37</v>
      </c>
      <c r="C24" s="6">
        <v>682.6</v>
      </c>
      <c r="D24" s="6">
        <v>680</v>
      </c>
      <c r="E24" s="6">
        <v>682.8</v>
      </c>
      <c r="F24" s="6">
        <v>680</v>
      </c>
      <c r="G24" s="6">
        <v>50</v>
      </c>
      <c r="H24" s="6">
        <f aca="true" t="shared" si="2" ref="H24:H85">(((C24-D24)+(E24-F24))/2)*G24</f>
        <v>134.99999999999943</v>
      </c>
      <c r="I24" s="6">
        <v>12</v>
      </c>
      <c r="J24" s="13">
        <f aca="true" t="shared" si="3" ref="J24:J85">((H24)+(2*G24))*I24</f>
        <v>2819.999999999993</v>
      </c>
    </row>
    <row r="25" spans="1:10" ht="12.75">
      <c r="A25" s="11" t="s">
        <v>217</v>
      </c>
      <c r="B25" s="11">
        <v>38</v>
      </c>
      <c r="C25" s="6">
        <v>682.8</v>
      </c>
      <c r="D25" s="6">
        <v>680</v>
      </c>
      <c r="E25" s="6">
        <v>683.1</v>
      </c>
      <c r="F25" s="6">
        <v>680</v>
      </c>
      <c r="G25" s="6">
        <v>50</v>
      </c>
      <c r="H25" s="6">
        <f t="shared" si="2"/>
        <v>147.49999999999943</v>
      </c>
      <c r="I25" s="6">
        <v>12</v>
      </c>
      <c r="J25" s="13">
        <f t="shared" si="3"/>
        <v>2969.999999999993</v>
      </c>
    </row>
    <row r="26" spans="1:10" ht="12.75">
      <c r="A26" s="11" t="s">
        <v>217</v>
      </c>
      <c r="B26" s="11">
        <v>39</v>
      </c>
      <c r="C26" s="6">
        <v>683.1</v>
      </c>
      <c r="D26" s="6">
        <v>680</v>
      </c>
      <c r="E26" s="6">
        <v>683.3</v>
      </c>
      <c r="F26" s="6">
        <v>680.4</v>
      </c>
      <c r="G26" s="6">
        <v>50</v>
      </c>
      <c r="H26" s="6">
        <f t="shared" si="2"/>
        <v>150</v>
      </c>
      <c r="I26" s="6">
        <v>12</v>
      </c>
      <c r="J26" s="13">
        <f t="shared" si="3"/>
        <v>3000</v>
      </c>
    </row>
    <row r="27" spans="1:10" ht="12.75">
      <c r="A27" s="11" t="s">
        <v>217</v>
      </c>
      <c r="B27" s="11">
        <v>40</v>
      </c>
      <c r="C27" s="6">
        <v>683.3</v>
      </c>
      <c r="D27" s="6">
        <v>680.4</v>
      </c>
      <c r="E27" s="6">
        <v>683.7</v>
      </c>
      <c r="F27" s="6">
        <v>681.7</v>
      </c>
      <c r="G27" s="6">
        <v>50</v>
      </c>
      <c r="H27" s="6">
        <f t="shared" si="2"/>
        <v>122.49999999999943</v>
      </c>
      <c r="I27" s="6">
        <v>12</v>
      </c>
      <c r="J27" s="13">
        <f t="shared" si="3"/>
        <v>2669.999999999993</v>
      </c>
    </row>
    <row r="28" spans="1:10" ht="12.75">
      <c r="A28" s="11" t="s">
        <v>217</v>
      </c>
      <c r="B28" s="11">
        <v>41</v>
      </c>
      <c r="C28" s="6">
        <v>683.7</v>
      </c>
      <c r="D28" s="6">
        <v>681.7</v>
      </c>
      <c r="E28" s="6">
        <v>684.6</v>
      </c>
      <c r="F28" s="6">
        <v>683.2</v>
      </c>
      <c r="G28" s="6">
        <v>50</v>
      </c>
      <c r="H28" s="6">
        <f t="shared" si="2"/>
        <v>84.99999999999943</v>
      </c>
      <c r="I28" s="6">
        <v>12</v>
      </c>
      <c r="J28" s="13">
        <f t="shared" si="3"/>
        <v>2219.999999999993</v>
      </c>
    </row>
    <row r="29" spans="1:10" ht="12.75">
      <c r="A29" s="11" t="s">
        <v>217</v>
      </c>
      <c r="B29" s="11">
        <v>42</v>
      </c>
      <c r="C29" s="6">
        <v>684.6</v>
      </c>
      <c r="D29" s="6">
        <v>683.2</v>
      </c>
      <c r="E29" s="6">
        <v>685.9</v>
      </c>
      <c r="F29" s="6">
        <v>684.9</v>
      </c>
      <c r="G29" s="6">
        <v>50</v>
      </c>
      <c r="H29" s="6">
        <f t="shared" si="2"/>
        <v>59.99999999999943</v>
      </c>
      <c r="I29" s="6">
        <v>12</v>
      </c>
      <c r="J29" s="13">
        <f t="shared" si="3"/>
        <v>1919.9999999999932</v>
      </c>
    </row>
    <row r="30" spans="1:10" ht="12.75">
      <c r="A30" s="11" t="s">
        <v>217</v>
      </c>
      <c r="B30" s="11">
        <v>43</v>
      </c>
      <c r="C30" s="6">
        <v>685.9</v>
      </c>
      <c r="D30" s="6">
        <v>684.9</v>
      </c>
      <c r="E30" s="6">
        <v>687.1</v>
      </c>
      <c r="F30" s="6">
        <v>685.6</v>
      </c>
      <c r="G30" s="6">
        <v>50</v>
      </c>
      <c r="H30" s="6">
        <f t="shared" si="2"/>
        <v>62.5</v>
      </c>
      <c r="I30" s="6">
        <v>12</v>
      </c>
      <c r="J30" s="13">
        <f t="shared" si="3"/>
        <v>1950</v>
      </c>
    </row>
    <row r="31" spans="1:10" ht="12.75">
      <c r="A31" s="11" t="s">
        <v>217</v>
      </c>
      <c r="B31" s="11">
        <v>44</v>
      </c>
      <c r="C31" s="6">
        <v>687.1</v>
      </c>
      <c r="D31" s="6">
        <v>685.6</v>
      </c>
      <c r="E31" s="6">
        <v>688.4</v>
      </c>
      <c r="F31" s="6">
        <v>686.4</v>
      </c>
      <c r="G31" s="6">
        <v>50</v>
      </c>
      <c r="H31" s="6">
        <f t="shared" si="2"/>
        <v>87.5</v>
      </c>
      <c r="I31" s="6">
        <v>12</v>
      </c>
      <c r="J31" s="13">
        <f t="shared" si="3"/>
        <v>2250</v>
      </c>
    </row>
    <row r="32" spans="1:10" ht="12.75">
      <c r="A32" s="11" t="s">
        <v>217</v>
      </c>
      <c r="B32" s="11">
        <v>45</v>
      </c>
      <c r="C32" s="6">
        <v>688.4</v>
      </c>
      <c r="D32" s="6">
        <v>686.4</v>
      </c>
      <c r="E32" s="6">
        <v>689.6</v>
      </c>
      <c r="F32" s="6">
        <v>687.3</v>
      </c>
      <c r="G32" s="6">
        <v>50</v>
      </c>
      <c r="H32" s="6">
        <f t="shared" si="2"/>
        <v>107.5000000000017</v>
      </c>
      <c r="I32" s="6">
        <v>12</v>
      </c>
      <c r="J32" s="13">
        <f t="shared" si="3"/>
        <v>2490.0000000000205</v>
      </c>
    </row>
    <row r="33" spans="1:10" ht="12.75">
      <c r="A33" s="11" t="s">
        <v>217</v>
      </c>
      <c r="B33" s="11">
        <v>46</v>
      </c>
      <c r="C33" s="6">
        <v>689.6</v>
      </c>
      <c r="D33" s="6">
        <v>687.3</v>
      </c>
      <c r="E33" s="6">
        <v>690.8</v>
      </c>
      <c r="F33" s="6">
        <v>689.2</v>
      </c>
      <c r="G33" s="6">
        <v>162.15</v>
      </c>
      <c r="H33" s="6">
        <f t="shared" si="2"/>
        <v>316.1924999999982</v>
      </c>
      <c r="I33" s="6">
        <v>12</v>
      </c>
      <c r="J33" s="13">
        <f t="shared" si="3"/>
        <v>7685.909999999979</v>
      </c>
    </row>
    <row r="34" spans="1:10" ht="12.75">
      <c r="A34" s="11" t="s">
        <v>217</v>
      </c>
      <c r="B34" s="14">
        <v>47</v>
      </c>
      <c r="C34" s="6">
        <v>690.8</v>
      </c>
      <c r="D34" s="6">
        <v>689.2</v>
      </c>
      <c r="E34" s="6">
        <v>692.7</v>
      </c>
      <c r="F34" s="6">
        <v>689.8</v>
      </c>
      <c r="G34" s="6">
        <v>54.35</v>
      </c>
      <c r="H34" s="6">
        <f t="shared" si="2"/>
        <v>122.28750000000001</v>
      </c>
      <c r="I34" s="6">
        <v>12</v>
      </c>
      <c r="J34" s="13">
        <f t="shared" si="3"/>
        <v>2771.8500000000004</v>
      </c>
    </row>
    <row r="35" spans="1:10" ht="12.75">
      <c r="A35" s="11" t="s">
        <v>217</v>
      </c>
      <c r="B35" s="14">
        <v>59</v>
      </c>
      <c r="C35" s="6">
        <v>699.5</v>
      </c>
      <c r="D35" s="6">
        <v>697.7</v>
      </c>
      <c r="E35" s="6">
        <v>699.4</v>
      </c>
      <c r="F35" s="6">
        <v>695.9</v>
      </c>
      <c r="G35" s="6">
        <v>68</v>
      </c>
      <c r="H35" s="6">
        <f t="shared" si="2"/>
        <v>180.19999999999845</v>
      </c>
      <c r="I35" s="6">
        <v>12</v>
      </c>
      <c r="J35" s="13">
        <f t="shared" si="3"/>
        <v>3794.3999999999814</v>
      </c>
    </row>
    <row r="36" spans="1:10" ht="12.75">
      <c r="A36" s="11" t="s">
        <v>217</v>
      </c>
      <c r="B36" s="14">
        <v>60</v>
      </c>
      <c r="C36" s="6">
        <v>699.4</v>
      </c>
      <c r="D36" s="6">
        <v>695.9</v>
      </c>
      <c r="E36" s="6">
        <v>698.2</v>
      </c>
      <c r="F36" s="6">
        <v>695.6</v>
      </c>
      <c r="G36" s="6">
        <v>58.03</v>
      </c>
      <c r="H36" s="6">
        <f t="shared" si="2"/>
        <v>176.99150000000066</v>
      </c>
      <c r="I36" s="6">
        <v>12</v>
      </c>
      <c r="J36" s="13">
        <f t="shared" si="3"/>
        <v>3516.6180000000077</v>
      </c>
    </row>
    <row r="37" spans="1:10" ht="12.75">
      <c r="A37" s="11" t="s">
        <v>217</v>
      </c>
      <c r="B37" s="14">
        <v>61</v>
      </c>
      <c r="C37" s="6">
        <v>698.2</v>
      </c>
      <c r="D37" s="6">
        <v>695.6</v>
      </c>
      <c r="E37" s="6">
        <v>697.8</v>
      </c>
      <c r="F37" s="6">
        <v>695.2</v>
      </c>
      <c r="G37" s="6">
        <v>60.95</v>
      </c>
      <c r="H37" s="6">
        <f t="shared" si="2"/>
        <v>158.46999999999792</v>
      </c>
      <c r="I37" s="6">
        <v>12</v>
      </c>
      <c r="J37" s="13">
        <f t="shared" si="3"/>
        <v>3364.4399999999755</v>
      </c>
    </row>
    <row r="38" spans="1:10" ht="12.75">
      <c r="A38" s="11" t="s">
        <v>217</v>
      </c>
      <c r="B38" s="14">
        <v>62</v>
      </c>
      <c r="C38" s="6">
        <v>697.8</v>
      </c>
      <c r="D38" s="6">
        <v>695.2</v>
      </c>
      <c r="E38" s="6">
        <v>697.5</v>
      </c>
      <c r="F38" s="6">
        <v>694.8</v>
      </c>
      <c r="G38" s="6">
        <v>60.95</v>
      </c>
      <c r="H38" s="6">
        <f t="shared" si="2"/>
        <v>161.51749999999862</v>
      </c>
      <c r="I38" s="6">
        <v>12</v>
      </c>
      <c r="J38" s="13">
        <f t="shared" si="3"/>
        <v>3401.009999999984</v>
      </c>
    </row>
    <row r="39" spans="1:10" ht="12.75">
      <c r="A39" s="11" t="s">
        <v>217</v>
      </c>
      <c r="B39" s="14">
        <v>63</v>
      </c>
      <c r="C39" s="6">
        <v>697.5</v>
      </c>
      <c r="D39" s="6">
        <v>694.8</v>
      </c>
      <c r="E39" s="6">
        <v>697.2</v>
      </c>
      <c r="F39" s="6">
        <v>694.4</v>
      </c>
      <c r="G39" s="6">
        <v>60.95</v>
      </c>
      <c r="H39" s="6">
        <f t="shared" si="2"/>
        <v>167.61250000000348</v>
      </c>
      <c r="I39" s="6">
        <v>12</v>
      </c>
      <c r="J39" s="13">
        <f t="shared" si="3"/>
        <v>3474.1500000000415</v>
      </c>
    </row>
    <row r="40" spans="1:10" ht="12.75">
      <c r="A40" s="11" t="s">
        <v>217</v>
      </c>
      <c r="B40" s="14">
        <v>64</v>
      </c>
      <c r="C40" s="6">
        <v>697.2</v>
      </c>
      <c r="D40" s="6">
        <v>694.4</v>
      </c>
      <c r="E40" s="6">
        <v>696.9</v>
      </c>
      <c r="F40" s="6">
        <v>693.6</v>
      </c>
      <c r="G40" s="6">
        <v>60.95</v>
      </c>
      <c r="H40" s="6">
        <f t="shared" si="2"/>
        <v>185.8975000000007</v>
      </c>
      <c r="I40" s="6">
        <v>12</v>
      </c>
      <c r="J40" s="13">
        <f t="shared" si="3"/>
        <v>3693.5700000000083</v>
      </c>
    </row>
    <row r="41" spans="1:10" ht="12.75">
      <c r="A41" s="11" t="s">
        <v>217</v>
      </c>
      <c r="B41" s="14">
        <v>65</v>
      </c>
      <c r="C41" s="6">
        <v>696.9</v>
      </c>
      <c r="D41" s="6">
        <v>693.6</v>
      </c>
      <c r="E41" s="6">
        <v>696.6</v>
      </c>
      <c r="F41" s="6">
        <v>693.2</v>
      </c>
      <c r="G41" s="6">
        <v>60.95</v>
      </c>
      <c r="H41" s="6">
        <f t="shared" si="2"/>
        <v>204.18249999999793</v>
      </c>
      <c r="I41" s="6">
        <v>12</v>
      </c>
      <c r="J41" s="13">
        <f t="shared" si="3"/>
        <v>3912.989999999975</v>
      </c>
    </row>
    <row r="42" spans="1:10" ht="12.75">
      <c r="A42" s="11" t="s">
        <v>217</v>
      </c>
      <c r="B42" s="14">
        <v>66</v>
      </c>
      <c r="C42" s="6">
        <v>696.6</v>
      </c>
      <c r="D42" s="6">
        <v>693.2</v>
      </c>
      <c r="E42" s="6">
        <v>696.3</v>
      </c>
      <c r="F42" s="6">
        <v>692.8</v>
      </c>
      <c r="G42" s="6">
        <v>60.95</v>
      </c>
      <c r="H42" s="6">
        <f t="shared" si="2"/>
        <v>210.27749999999932</v>
      </c>
      <c r="I42" s="6">
        <v>12</v>
      </c>
      <c r="J42" s="13">
        <f t="shared" si="3"/>
        <v>3986.129999999992</v>
      </c>
    </row>
    <row r="43" spans="1:10" ht="12.75">
      <c r="A43" s="11" t="s">
        <v>217</v>
      </c>
      <c r="B43" s="14">
        <v>67</v>
      </c>
      <c r="C43" s="6">
        <v>696.3</v>
      </c>
      <c r="D43" s="6">
        <v>692.8</v>
      </c>
      <c r="E43" s="6">
        <v>696</v>
      </c>
      <c r="F43" s="6">
        <v>692.3</v>
      </c>
      <c r="G43" s="6">
        <v>60.91</v>
      </c>
      <c r="H43" s="6">
        <f t="shared" si="2"/>
        <v>219.27600000000137</v>
      </c>
      <c r="I43" s="6">
        <v>12</v>
      </c>
      <c r="J43" s="13">
        <f t="shared" si="3"/>
        <v>4093.1520000000164</v>
      </c>
    </row>
    <row r="44" spans="1:10" ht="12.75">
      <c r="A44" s="11" t="s">
        <v>217</v>
      </c>
      <c r="B44" s="14">
        <v>68</v>
      </c>
      <c r="C44" s="6">
        <v>696</v>
      </c>
      <c r="D44" s="6">
        <v>692.5</v>
      </c>
      <c r="E44" s="6">
        <v>696.3</v>
      </c>
      <c r="F44" s="6">
        <v>693.7</v>
      </c>
      <c r="G44" s="6">
        <v>112.68</v>
      </c>
      <c r="H44" s="6">
        <f t="shared" si="2"/>
        <v>343.6739999999949</v>
      </c>
      <c r="I44" s="6">
        <v>12</v>
      </c>
      <c r="J44" s="13">
        <f t="shared" si="3"/>
        <v>6828.4079999999385</v>
      </c>
    </row>
    <row r="45" spans="1:10" ht="12.75">
      <c r="A45" s="11" t="s">
        <v>217</v>
      </c>
      <c r="B45" s="14">
        <v>69</v>
      </c>
      <c r="C45" s="6">
        <v>696.3</v>
      </c>
      <c r="D45" s="6">
        <v>693.7</v>
      </c>
      <c r="E45" s="25">
        <v>696.7</v>
      </c>
      <c r="F45" s="6">
        <v>692.7</v>
      </c>
      <c r="G45" s="6">
        <v>65.29</v>
      </c>
      <c r="H45" s="6">
        <f t="shared" si="2"/>
        <v>215.45699999999704</v>
      </c>
      <c r="I45" s="6">
        <v>12</v>
      </c>
      <c r="J45" s="13">
        <f t="shared" si="3"/>
        <v>4152.443999999965</v>
      </c>
    </row>
    <row r="46" spans="1:10" ht="12.75">
      <c r="A46" s="11" t="s">
        <v>217</v>
      </c>
      <c r="B46" s="14">
        <v>69</v>
      </c>
      <c r="C46" s="6">
        <v>696.7</v>
      </c>
      <c r="D46" s="6">
        <v>692.7</v>
      </c>
      <c r="E46" s="6">
        <v>695.8</v>
      </c>
      <c r="F46" s="6">
        <v>691.1</v>
      </c>
      <c r="G46" s="6">
        <v>130.43</v>
      </c>
      <c r="H46" s="6">
        <f t="shared" si="2"/>
        <v>567.3704999999956</v>
      </c>
      <c r="I46" s="6">
        <v>12</v>
      </c>
      <c r="J46" s="13">
        <f t="shared" si="3"/>
        <v>9938.765999999947</v>
      </c>
    </row>
    <row r="47" spans="1:10" ht="12.75">
      <c r="A47" s="11" t="s">
        <v>217</v>
      </c>
      <c r="B47" s="14">
        <v>70</v>
      </c>
      <c r="C47" s="6">
        <v>695.8</v>
      </c>
      <c r="D47" s="6">
        <v>691.1</v>
      </c>
      <c r="E47" s="6">
        <v>695.5</v>
      </c>
      <c r="F47" s="6">
        <v>692.2</v>
      </c>
      <c r="G47" s="6">
        <v>88.9</v>
      </c>
      <c r="H47" s="6">
        <f t="shared" si="2"/>
        <v>355.59999999999496</v>
      </c>
      <c r="I47" s="6">
        <v>12</v>
      </c>
      <c r="J47" s="13">
        <f t="shared" si="3"/>
        <v>6400.799999999939</v>
      </c>
    </row>
    <row r="48" spans="1:10" ht="12.75">
      <c r="A48" s="11" t="s">
        <v>217</v>
      </c>
      <c r="B48" s="14">
        <v>71</v>
      </c>
      <c r="C48" s="6">
        <v>695.5</v>
      </c>
      <c r="D48" s="6">
        <v>692.2</v>
      </c>
      <c r="E48" s="6">
        <v>695.2</v>
      </c>
      <c r="F48" s="6">
        <v>692.7</v>
      </c>
      <c r="G48" s="6">
        <v>50</v>
      </c>
      <c r="H48" s="6">
        <f t="shared" si="2"/>
        <v>144.99999999999886</v>
      </c>
      <c r="I48" s="6">
        <v>12</v>
      </c>
      <c r="J48" s="13">
        <f t="shared" si="3"/>
        <v>2939.9999999999864</v>
      </c>
    </row>
    <row r="49" spans="1:10" ht="12.75">
      <c r="A49" s="11" t="s">
        <v>217</v>
      </c>
      <c r="B49" s="14">
        <v>72</v>
      </c>
      <c r="C49" s="6">
        <v>695.2</v>
      </c>
      <c r="D49" s="6">
        <v>692.7</v>
      </c>
      <c r="E49" s="6">
        <v>695</v>
      </c>
      <c r="F49" s="6">
        <v>693.6</v>
      </c>
      <c r="G49" s="6">
        <v>50</v>
      </c>
      <c r="H49" s="6">
        <f t="shared" si="2"/>
        <v>97.49999999999943</v>
      </c>
      <c r="I49" s="6">
        <v>12</v>
      </c>
      <c r="J49" s="13">
        <f t="shared" si="3"/>
        <v>2369.999999999993</v>
      </c>
    </row>
    <row r="50" spans="1:10" ht="12.75">
      <c r="A50" s="11" t="s">
        <v>217</v>
      </c>
      <c r="B50" s="14">
        <v>73</v>
      </c>
      <c r="C50" s="6">
        <v>695</v>
      </c>
      <c r="D50" s="6">
        <v>693.6</v>
      </c>
      <c r="E50" s="6">
        <v>694.7</v>
      </c>
      <c r="F50" s="6">
        <v>694.2</v>
      </c>
      <c r="G50" s="6">
        <v>47</v>
      </c>
      <c r="H50" s="6">
        <f t="shared" si="2"/>
        <v>44.649999999999466</v>
      </c>
      <c r="I50" s="6">
        <v>12</v>
      </c>
      <c r="J50" s="13">
        <f t="shared" si="3"/>
        <v>1663.7999999999936</v>
      </c>
    </row>
    <row r="51" spans="1:10" ht="12.75">
      <c r="A51" s="11" t="s">
        <v>217</v>
      </c>
      <c r="B51" s="14">
        <v>78</v>
      </c>
      <c r="C51" s="6">
        <v>696.8</v>
      </c>
      <c r="D51" s="6">
        <v>696.1</v>
      </c>
      <c r="E51" s="6">
        <v>697.6</v>
      </c>
      <c r="F51" s="6">
        <v>695.9</v>
      </c>
      <c r="G51" s="6">
        <v>47</v>
      </c>
      <c r="H51" s="6">
        <f t="shared" si="2"/>
        <v>56.399999999999466</v>
      </c>
      <c r="I51" s="6">
        <v>12</v>
      </c>
      <c r="J51" s="13">
        <f t="shared" si="3"/>
        <v>1804.7999999999936</v>
      </c>
    </row>
    <row r="52" spans="1:10" ht="12.75">
      <c r="A52" s="11" t="s">
        <v>217</v>
      </c>
      <c r="B52" s="14">
        <v>79</v>
      </c>
      <c r="C52" s="6">
        <v>697.6</v>
      </c>
      <c r="D52" s="6">
        <v>695.9</v>
      </c>
      <c r="E52" s="6">
        <v>698.3</v>
      </c>
      <c r="F52" s="6">
        <v>695.8</v>
      </c>
      <c r="G52" s="6">
        <v>56.75</v>
      </c>
      <c r="H52" s="6">
        <f t="shared" si="2"/>
        <v>119.17500000000129</v>
      </c>
      <c r="I52" s="6">
        <v>12</v>
      </c>
      <c r="J52" s="13">
        <f t="shared" si="3"/>
        <v>2792.1000000000154</v>
      </c>
    </row>
    <row r="53" spans="1:10" ht="12.75">
      <c r="A53" s="11" t="s">
        <v>217</v>
      </c>
      <c r="B53" s="14">
        <v>80</v>
      </c>
      <c r="C53" s="6">
        <v>698.3</v>
      </c>
      <c r="D53" s="6">
        <v>695.8</v>
      </c>
      <c r="E53" s="6">
        <v>699.7</v>
      </c>
      <c r="F53" s="6">
        <v>695.8</v>
      </c>
      <c r="G53" s="6">
        <v>72.83</v>
      </c>
      <c r="H53" s="6">
        <f t="shared" si="2"/>
        <v>233.0560000000033</v>
      </c>
      <c r="I53" s="6">
        <v>12</v>
      </c>
      <c r="J53" s="13">
        <f t="shared" si="3"/>
        <v>4544.59200000004</v>
      </c>
    </row>
    <row r="54" spans="1:10" ht="12.75">
      <c r="A54" s="11" t="s">
        <v>217</v>
      </c>
      <c r="B54" s="14">
        <v>81</v>
      </c>
      <c r="C54" s="6">
        <v>699.7</v>
      </c>
      <c r="D54" s="6">
        <v>695.8</v>
      </c>
      <c r="E54" s="6">
        <v>702.4</v>
      </c>
      <c r="F54" s="6">
        <v>698.4</v>
      </c>
      <c r="G54" s="6">
        <v>124.3</v>
      </c>
      <c r="H54" s="6">
        <f t="shared" si="2"/>
        <v>490.98500000000564</v>
      </c>
      <c r="I54" s="6">
        <v>12</v>
      </c>
      <c r="J54" s="13">
        <f t="shared" si="3"/>
        <v>8875.020000000068</v>
      </c>
    </row>
    <row r="55" spans="1:10" ht="12.75">
      <c r="A55" s="11" t="s">
        <v>217</v>
      </c>
      <c r="B55" s="14">
        <v>82</v>
      </c>
      <c r="C55" s="6">
        <v>702.4</v>
      </c>
      <c r="D55" s="6">
        <v>698.4</v>
      </c>
      <c r="E55" s="6">
        <v>704.5</v>
      </c>
      <c r="F55" s="6">
        <v>700.5</v>
      </c>
      <c r="G55" s="6">
        <v>59.39</v>
      </c>
      <c r="H55" s="6">
        <f t="shared" si="2"/>
        <v>237.56</v>
      </c>
      <c r="I55" s="6">
        <v>12</v>
      </c>
      <c r="J55" s="13">
        <f t="shared" si="3"/>
        <v>4276.08</v>
      </c>
    </row>
    <row r="56" spans="1:10" ht="12.75">
      <c r="A56" s="11" t="s">
        <v>217</v>
      </c>
      <c r="B56" s="14">
        <v>82</v>
      </c>
      <c r="C56" s="6">
        <v>704.5</v>
      </c>
      <c r="D56" s="6">
        <v>700.5</v>
      </c>
      <c r="E56" s="6">
        <v>701.5</v>
      </c>
      <c r="F56" s="6">
        <v>697.5</v>
      </c>
      <c r="G56" s="6">
        <v>133.52</v>
      </c>
      <c r="H56" s="6">
        <f t="shared" si="2"/>
        <v>534.08</v>
      </c>
      <c r="I56" s="6">
        <v>12</v>
      </c>
      <c r="J56" s="13">
        <f t="shared" si="3"/>
        <v>9613.440000000002</v>
      </c>
    </row>
    <row r="57" spans="1:10" ht="12.75">
      <c r="A57" s="11" t="s">
        <v>217</v>
      </c>
      <c r="B57" s="14">
        <v>83</v>
      </c>
      <c r="C57" s="6">
        <v>701.5</v>
      </c>
      <c r="D57" s="6">
        <v>697.5</v>
      </c>
      <c r="E57" s="6">
        <v>699.4</v>
      </c>
      <c r="F57" s="6">
        <v>695.4</v>
      </c>
      <c r="G57" s="6">
        <v>85.83</v>
      </c>
      <c r="H57" s="6">
        <f t="shared" si="2"/>
        <v>343.32</v>
      </c>
      <c r="I57" s="6">
        <v>12</v>
      </c>
      <c r="J57" s="13">
        <f>((H57)+(2*G57))*I57</f>
        <v>6179.76</v>
      </c>
    </row>
    <row r="58" spans="1:10" ht="12.75">
      <c r="A58" s="11" t="s">
        <v>217</v>
      </c>
      <c r="B58" s="14">
        <v>84</v>
      </c>
      <c r="C58" s="6">
        <v>699.4</v>
      </c>
      <c r="D58" s="6">
        <v>695.4</v>
      </c>
      <c r="E58" s="6">
        <v>697.9</v>
      </c>
      <c r="F58" s="6">
        <v>695.2</v>
      </c>
      <c r="G58" s="6">
        <v>49.81</v>
      </c>
      <c r="H58" s="6">
        <f t="shared" si="2"/>
        <v>166.8634999999983</v>
      </c>
      <c r="I58" s="6">
        <v>12</v>
      </c>
      <c r="J58" s="13">
        <f t="shared" si="3"/>
        <v>3197.80199999998</v>
      </c>
    </row>
    <row r="59" spans="1:10" ht="12.75">
      <c r="A59" s="11" t="s">
        <v>217</v>
      </c>
      <c r="B59" s="14">
        <v>85</v>
      </c>
      <c r="C59" s="6">
        <v>697.9</v>
      </c>
      <c r="D59" s="6">
        <v>695.2</v>
      </c>
      <c r="E59" s="6">
        <v>696.1</v>
      </c>
      <c r="F59" s="6">
        <v>695</v>
      </c>
      <c r="G59" s="6">
        <v>49.86</v>
      </c>
      <c r="H59" s="6">
        <f t="shared" si="2"/>
        <v>94.73399999999887</v>
      </c>
      <c r="I59" s="6">
        <v>12</v>
      </c>
      <c r="J59" s="13">
        <f t="shared" si="3"/>
        <v>2333.4479999999867</v>
      </c>
    </row>
    <row r="60" spans="1:10" ht="12.75">
      <c r="A60" s="11" t="s">
        <v>218</v>
      </c>
      <c r="B60" s="14">
        <v>7</v>
      </c>
      <c r="C60" s="6">
        <v>685.1</v>
      </c>
      <c r="D60" s="6">
        <v>684.1</v>
      </c>
      <c r="E60" s="6">
        <v>684.8</v>
      </c>
      <c r="F60" s="6">
        <v>683.1</v>
      </c>
      <c r="G60" s="6">
        <v>50.69</v>
      </c>
      <c r="H60" s="6">
        <f t="shared" si="2"/>
        <v>68.43149999999827</v>
      </c>
      <c r="I60" s="6">
        <v>12</v>
      </c>
      <c r="J60" s="13">
        <f t="shared" si="3"/>
        <v>2037.7379999999791</v>
      </c>
    </row>
    <row r="61" spans="1:10" ht="12.75">
      <c r="A61" s="11" t="s">
        <v>218</v>
      </c>
      <c r="B61" s="14">
        <v>8</v>
      </c>
      <c r="C61" s="6">
        <v>684.8</v>
      </c>
      <c r="D61" s="6">
        <v>682.3</v>
      </c>
      <c r="E61" s="6">
        <v>683.6</v>
      </c>
      <c r="F61" s="6">
        <v>681.7</v>
      </c>
      <c r="G61" s="6">
        <v>63.52</v>
      </c>
      <c r="H61" s="6">
        <f t="shared" si="2"/>
        <v>139.7439999999993</v>
      </c>
      <c r="I61" s="6">
        <v>12</v>
      </c>
      <c r="J61" s="13">
        <f t="shared" si="3"/>
        <v>3201.4079999999917</v>
      </c>
    </row>
    <row r="62" spans="1:10" s="30" customFormat="1" ht="12.75">
      <c r="A62" s="14" t="s">
        <v>218</v>
      </c>
      <c r="B62" s="14">
        <v>12</v>
      </c>
      <c r="C62" s="28">
        <v>690.8</v>
      </c>
      <c r="D62" s="28">
        <v>689.2</v>
      </c>
      <c r="E62" s="28">
        <v>690.8</v>
      </c>
      <c r="F62" s="28">
        <v>689.2</v>
      </c>
      <c r="G62" s="28">
        <v>10</v>
      </c>
      <c r="H62" s="28">
        <f t="shared" si="2"/>
        <v>15.99999999999909</v>
      </c>
      <c r="I62" s="28">
        <v>12</v>
      </c>
      <c r="J62" s="13">
        <f t="shared" si="3"/>
        <v>431.9999999999891</v>
      </c>
    </row>
    <row r="63" spans="1:10" s="30" customFormat="1" ht="12.75">
      <c r="A63" s="14" t="s">
        <v>218</v>
      </c>
      <c r="B63" s="14">
        <v>12</v>
      </c>
      <c r="C63" s="28">
        <v>690.8</v>
      </c>
      <c r="D63" s="28">
        <v>689.2</v>
      </c>
      <c r="E63" s="28">
        <v>691.2</v>
      </c>
      <c r="F63" s="28">
        <v>688.3</v>
      </c>
      <c r="G63" s="28">
        <v>51.52</v>
      </c>
      <c r="H63" s="28">
        <f t="shared" si="2"/>
        <v>115.92</v>
      </c>
      <c r="I63" s="28">
        <v>12</v>
      </c>
      <c r="J63" s="13">
        <f t="shared" si="3"/>
        <v>2627.52</v>
      </c>
    </row>
    <row r="64" spans="1:10" s="30" customFormat="1" ht="12.75">
      <c r="A64" s="14" t="s">
        <v>218</v>
      </c>
      <c r="B64" s="14">
        <v>12</v>
      </c>
      <c r="C64" s="28">
        <v>691.2</v>
      </c>
      <c r="D64" s="28">
        <v>688.3</v>
      </c>
      <c r="E64" s="28">
        <v>691.5</v>
      </c>
      <c r="F64" s="28">
        <v>687.1</v>
      </c>
      <c r="G64" s="28">
        <v>51.52</v>
      </c>
      <c r="H64" s="28">
        <f t="shared" si="2"/>
        <v>188.04800000000176</v>
      </c>
      <c r="I64" s="28">
        <v>12</v>
      </c>
      <c r="J64" s="13">
        <f t="shared" si="3"/>
        <v>3493.0560000000214</v>
      </c>
    </row>
    <row r="65" spans="1:10" ht="12.75">
      <c r="A65" s="14" t="s">
        <v>219</v>
      </c>
      <c r="B65" s="14">
        <v>1</v>
      </c>
      <c r="C65" s="6">
        <v>693.2</v>
      </c>
      <c r="D65" s="6">
        <v>690.5</v>
      </c>
      <c r="E65" s="6">
        <v>694.1</v>
      </c>
      <c r="F65" s="6">
        <v>691.1</v>
      </c>
      <c r="G65" s="6">
        <v>58.55</v>
      </c>
      <c r="H65" s="6">
        <f t="shared" si="2"/>
        <v>166.86750000000131</v>
      </c>
      <c r="I65" s="6">
        <v>12</v>
      </c>
      <c r="J65" s="13">
        <f t="shared" si="3"/>
        <v>3407.610000000016</v>
      </c>
    </row>
    <row r="66" spans="1:10" ht="12.75">
      <c r="A66" s="14" t="s">
        <v>219</v>
      </c>
      <c r="B66" s="14">
        <v>2</v>
      </c>
      <c r="C66" s="6">
        <v>694.1</v>
      </c>
      <c r="D66" s="6">
        <v>691.1</v>
      </c>
      <c r="E66" s="6">
        <v>693.7</v>
      </c>
      <c r="F66" s="6">
        <v>690.2</v>
      </c>
      <c r="G66" s="6">
        <v>53.42</v>
      </c>
      <c r="H66" s="6">
        <f t="shared" si="2"/>
        <v>173.615</v>
      </c>
      <c r="I66" s="6">
        <v>12</v>
      </c>
      <c r="J66" s="13">
        <f t="shared" si="3"/>
        <v>3365.4600000000005</v>
      </c>
    </row>
    <row r="67" spans="1:10" ht="12.75">
      <c r="A67" s="14" t="s">
        <v>219</v>
      </c>
      <c r="B67" s="14">
        <v>3</v>
      </c>
      <c r="C67" s="6">
        <v>693.7</v>
      </c>
      <c r="D67" s="6">
        <v>690.2</v>
      </c>
      <c r="E67" s="6">
        <v>693.2</v>
      </c>
      <c r="F67" s="6">
        <v>689.2</v>
      </c>
      <c r="G67" s="6">
        <v>54.71</v>
      </c>
      <c r="H67" s="6">
        <f t="shared" si="2"/>
        <v>205.1625</v>
      </c>
      <c r="I67" s="6">
        <v>12</v>
      </c>
      <c r="J67" s="13">
        <f t="shared" si="3"/>
        <v>3774.99</v>
      </c>
    </row>
    <row r="68" spans="1:10" ht="12.75">
      <c r="A68" s="14" t="s">
        <v>219</v>
      </c>
      <c r="B68" s="14">
        <v>4</v>
      </c>
      <c r="C68" s="6">
        <v>693.2</v>
      </c>
      <c r="D68" s="6">
        <v>689.2</v>
      </c>
      <c r="E68" s="6">
        <v>692.8</v>
      </c>
      <c r="F68" s="6">
        <v>688.8</v>
      </c>
      <c r="G68" s="6">
        <v>54.71</v>
      </c>
      <c r="H68" s="6">
        <f t="shared" si="2"/>
        <v>218.84</v>
      </c>
      <c r="I68" s="6">
        <v>12</v>
      </c>
      <c r="J68" s="13">
        <f t="shared" si="3"/>
        <v>3939.12</v>
      </c>
    </row>
    <row r="69" spans="1:10" ht="12.75">
      <c r="A69" s="14" t="s">
        <v>219</v>
      </c>
      <c r="B69" s="14">
        <v>5</v>
      </c>
      <c r="C69" s="6">
        <v>692.8</v>
      </c>
      <c r="D69" s="6">
        <v>688.8</v>
      </c>
      <c r="E69" s="6">
        <v>692.4</v>
      </c>
      <c r="F69" s="6">
        <v>688.4</v>
      </c>
      <c r="G69" s="6">
        <v>54.71</v>
      </c>
      <c r="H69" s="6">
        <f t="shared" si="2"/>
        <v>218.84</v>
      </c>
      <c r="I69" s="6">
        <v>12</v>
      </c>
      <c r="J69" s="13">
        <f t="shared" si="3"/>
        <v>3939.12</v>
      </c>
    </row>
    <row r="70" spans="1:10" ht="12.75">
      <c r="A70" s="14" t="s">
        <v>219</v>
      </c>
      <c r="B70" s="14">
        <v>6</v>
      </c>
      <c r="C70" s="6">
        <v>692.4</v>
      </c>
      <c r="D70" s="6">
        <v>688.4</v>
      </c>
      <c r="E70" s="6">
        <v>691.9</v>
      </c>
      <c r="F70" s="6">
        <v>687.9</v>
      </c>
      <c r="G70" s="6">
        <v>54.71</v>
      </c>
      <c r="H70" s="6">
        <f t="shared" si="2"/>
        <v>218.84</v>
      </c>
      <c r="I70" s="6">
        <v>12</v>
      </c>
      <c r="J70" s="13">
        <f t="shared" si="3"/>
        <v>3939.12</v>
      </c>
    </row>
    <row r="71" spans="1:10" ht="12.75">
      <c r="A71" s="14" t="s">
        <v>219</v>
      </c>
      <c r="B71" s="14">
        <v>7</v>
      </c>
      <c r="C71" s="6">
        <v>691.9</v>
      </c>
      <c r="D71" s="6">
        <v>687.9</v>
      </c>
      <c r="E71" s="6">
        <v>691.5</v>
      </c>
      <c r="F71" s="6">
        <v>687.6</v>
      </c>
      <c r="G71" s="6">
        <v>54.71</v>
      </c>
      <c r="H71" s="6">
        <f t="shared" si="2"/>
        <v>216.10449999999938</v>
      </c>
      <c r="I71" s="6">
        <v>12</v>
      </c>
      <c r="J71" s="13">
        <f t="shared" si="3"/>
        <v>3906.2939999999926</v>
      </c>
    </row>
    <row r="72" spans="1:10" ht="12.75">
      <c r="A72" s="14" t="s">
        <v>219</v>
      </c>
      <c r="B72" s="14">
        <v>8</v>
      </c>
      <c r="C72" s="6">
        <v>691.5</v>
      </c>
      <c r="D72" s="6">
        <v>687.6</v>
      </c>
      <c r="E72" s="6">
        <v>699.1</v>
      </c>
      <c r="F72" s="6">
        <v>687.1</v>
      </c>
      <c r="G72" s="6">
        <v>54.71</v>
      </c>
      <c r="H72" s="6">
        <f t="shared" si="2"/>
        <v>434.9444999999994</v>
      </c>
      <c r="I72" s="6">
        <v>12</v>
      </c>
      <c r="J72" s="13">
        <f t="shared" si="3"/>
        <v>6532.3739999999925</v>
      </c>
    </row>
    <row r="73" spans="1:10" ht="12.75">
      <c r="A73" s="14" t="s">
        <v>219</v>
      </c>
      <c r="B73" s="14">
        <v>9</v>
      </c>
      <c r="C73" s="6">
        <v>691.9</v>
      </c>
      <c r="D73" s="6">
        <v>687.1</v>
      </c>
      <c r="E73" s="6">
        <v>689.8</v>
      </c>
      <c r="F73" s="6">
        <v>686.4</v>
      </c>
      <c r="G73" s="6">
        <v>58.2</v>
      </c>
      <c r="H73" s="6">
        <f t="shared" si="2"/>
        <v>238.61999999999802</v>
      </c>
      <c r="I73" s="6">
        <v>12</v>
      </c>
      <c r="J73" s="13">
        <f t="shared" si="3"/>
        <v>4260.239999999976</v>
      </c>
    </row>
    <row r="74" spans="1:10" ht="12.75">
      <c r="A74" s="14" t="s">
        <v>220</v>
      </c>
      <c r="B74" s="14">
        <v>13</v>
      </c>
      <c r="C74" s="6">
        <v>694.8</v>
      </c>
      <c r="D74" s="6">
        <v>693.3</v>
      </c>
      <c r="E74" s="6">
        <v>695.6</v>
      </c>
      <c r="F74" s="6">
        <v>693.9</v>
      </c>
      <c r="G74" s="6">
        <v>68.95</v>
      </c>
      <c r="H74" s="6">
        <f t="shared" si="2"/>
        <v>110.32000000000157</v>
      </c>
      <c r="I74" s="6">
        <v>12</v>
      </c>
      <c r="J74" s="13">
        <f t="shared" si="3"/>
        <v>2978.6400000000185</v>
      </c>
    </row>
    <row r="75" spans="1:10" ht="12.75">
      <c r="A75" s="14" t="s">
        <v>220</v>
      </c>
      <c r="B75" s="14">
        <v>14</v>
      </c>
      <c r="C75" s="6">
        <v>695.6</v>
      </c>
      <c r="D75" s="6">
        <v>693.9</v>
      </c>
      <c r="E75" s="6">
        <v>695.3</v>
      </c>
      <c r="F75" s="6">
        <v>693.6</v>
      </c>
      <c r="G75" s="6">
        <v>60</v>
      </c>
      <c r="H75" s="6">
        <f t="shared" si="2"/>
        <v>101.99999999999932</v>
      </c>
      <c r="I75" s="6">
        <v>12</v>
      </c>
      <c r="J75" s="13">
        <f t="shared" si="3"/>
        <v>2663.999999999992</v>
      </c>
    </row>
    <row r="76" spans="1:10" ht="12.75">
      <c r="A76" s="14" t="s">
        <v>220</v>
      </c>
      <c r="B76" s="14">
        <v>15</v>
      </c>
      <c r="C76" s="6">
        <v>695.3</v>
      </c>
      <c r="D76" s="6">
        <v>693.6</v>
      </c>
      <c r="E76" s="6">
        <v>695.2</v>
      </c>
      <c r="F76" s="6">
        <v>693.4</v>
      </c>
      <c r="G76" s="6">
        <v>60</v>
      </c>
      <c r="H76" s="6">
        <f t="shared" si="2"/>
        <v>105</v>
      </c>
      <c r="I76" s="6">
        <v>12</v>
      </c>
      <c r="J76" s="13">
        <f t="shared" si="3"/>
        <v>2700</v>
      </c>
    </row>
    <row r="77" spans="1:10" ht="12.75">
      <c r="A77" s="14" t="s">
        <v>220</v>
      </c>
      <c r="B77" s="14">
        <v>16</v>
      </c>
      <c r="C77" s="6">
        <v>695.2</v>
      </c>
      <c r="D77" s="6">
        <v>693.4</v>
      </c>
      <c r="E77" s="6">
        <v>695.9</v>
      </c>
      <c r="F77" s="6">
        <v>693.6</v>
      </c>
      <c r="G77" s="6">
        <v>60</v>
      </c>
      <c r="H77" s="6">
        <f t="shared" si="2"/>
        <v>123.00000000000068</v>
      </c>
      <c r="I77" s="6">
        <v>12</v>
      </c>
      <c r="J77" s="13">
        <f t="shared" si="3"/>
        <v>2916.000000000008</v>
      </c>
    </row>
    <row r="78" spans="1:10" ht="12.75">
      <c r="A78" s="14" t="s">
        <v>220</v>
      </c>
      <c r="B78" s="14">
        <v>17</v>
      </c>
      <c r="C78" s="6">
        <v>695.5</v>
      </c>
      <c r="D78" s="6">
        <v>693.6</v>
      </c>
      <c r="E78" s="6">
        <v>695.8</v>
      </c>
      <c r="F78" s="6">
        <v>693.7</v>
      </c>
      <c r="G78" s="6">
        <v>60</v>
      </c>
      <c r="H78" s="6">
        <f t="shared" si="2"/>
        <v>119.99999999999659</v>
      </c>
      <c r="I78" s="6">
        <v>12</v>
      </c>
      <c r="J78" s="13">
        <f t="shared" si="3"/>
        <v>2879.999999999959</v>
      </c>
    </row>
    <row r="79" spans="1:10" ht="12.75">
      <c r="A79" s="14" t="s">
        <v>220</v>
      </c>
      <c r="B79" s="14">
        <v>18</v>
      </c>
      <c r="C79" s="6">
        <v>695.8</v>
      </c>
      <c r="D79" s="6">
        <v>693.7</v>
      </c>
      <c r="E79" s="6">
        <v>696.1</v>
      </c>
      <c r="F79" s="6">
        <v>693.4</v>
      </c>
      <c r="G79" s="6">
        <v>60</v>
      </c>
      <c r="H79" s="6">
        <f t="shared" si="2"/>
        <v>143.99999999999864</v>
      </c>
      <c r="I79" s="6">
        <v>12</v>
      </c>
      <c r="J79" s="13">
        <f t="shared" si="3"/>
        <v>3167.9999999999836</v>
      </c>
    </row>
    <row r="80" spans="1:10" ht="12.75">
      <c r="A80" s="14" t="s">
        <v>220</v>
      </c>
      <c r="B80" s="14">
        <v>19</v>
      </c>
      <c r="C80" s="6">
        <v>696.1</v>
      </c>
      <c r="D80" s="6">
        <v>693.4</v>
      </c>
      <c r="E80" s="6">
        <v>696.4</v>
      </c>
      <c r="F80" s="6">
        <v>693.2</v>
      </c>
      <c r="G80" s="6">
        <v>60</v>
      </c>
      <c r="H80" s="6">
        <f t="shared" si="2"/>
        <v>176.99999999999932</v>
      </c>
      <c r="I80" s="6">
        <v>12</v>
      </c>
      <c r="J80" s="13">
        <f t="shared" si="3"/>
        <v>3563.999999999992</v>
      </c>
    </row>
    <row r="81" spans="1:10" ht="12.75">
      <c r="A81" s="14" t="s">
        <v>220</v>
      </c>
      <c r="B81" s="14">
        <v>20</v>
      </c>
      <c r="C81" s="6">
        <v>696.4</v>
      </c>
      <c r="D81" s="6">
        <v>693.2</v>
      </c>
      <c r="E81" s="6">
        <v>696.8</v>
      </c>
      <c r="F81" s="6">
        <v>692.9</v>
      </c>
      <c r="G81" s="6">
        <v>60</v>
      </c>
      <c r="H81" s="6">
        <f t="shared" si="2"/>
        <v>212.99999999999727</v>
      </c>
      <c r="I81" s="6">
        <v>12</v>
      </c>
      <c r="J81" s="13">
        <f t="shared" si="3"/>
        <v>3995.9999999999673</v>
      </c>
    </row>
    <row r="82" spans="1:10" ht="12.75">
      <c r="A82" s="14" t="s">
        <v>220</v>
      </c>
      <c r="B82" s="14">
        <v>21</v>
      </c>
      <c r="C82" s="6">
        <v>696.8</v>
      </c>
      <c r="D82" s="6">
        <v>692.9</v>
      </c>
      <c r="E82" s="6">
        <v>697.2</v>
      </c>
      <c r="F82" s="6">
        <v>693</v>
      </c>
      <c r="G82" s="6">
        <v>60</v>
      </c>
      <c r="H82" s="6">
        <f t="shared" si="2"/>
        <v>243.00000000000068</v>
      </c>
      <c r="I82" s="6">
        <v>12</v>
      </c>
      <c r="J82" s="13">
        <f t="shared" si="3"/>
        <v>4356.000000000008</v>
      </c>
    </row>
    <row r="83" spans="1:10" ht="12.75">
      <c r="A83" s="14" t="s">
        <v>220</v>
      </c>
      <c r="B83" s="14">
        <v>22</v>
      </c>
      <c r="C83" s="6">
        <v>697.2</v>
      </c>
      <c r="D83" s="6">
        <v>693</v>
      </c>
      <c r="E83" s="6">
        <v>696.8</v>
      </c>
      <c r="F83" s="6">
        <v>693.3</v>
      </c>
      <c r="G83" s="6">
        <v>79.96</v>
      </c>
      <c r="H83" s="6">
        <f t="shared" si="2"/>
        <v>307.84600000000177</v>
      </c>
      <c r="I83" s="6">
        <v>12</v>
      </c>
      <c r="J83" s="13">
        <f t="shared" si="3"/>
        <v>5613.192000000021</v>
      </c>
    </row>
    <row r="84" spans="1:10" ht="12.75">
      <c r="A84" s="14" t="s">
        <v>217</v>
      </c>
      <c r="B84" s="14">
        <v>92</v>
      </c>
      <c r="C84" s="6">
        <v>688.5</v>
      </c>
      <c r="D84" s="6">
        <v>687</v>
      </c>
      <c r="E84" s="6">
        <v>688.5</v>
      </c>
      <c r="F84" s="6">
        <v>685.8</v>
      </c>
      <c r="G84" s="6">
        <v>35</v>
      </c>
      <c r="H84" s="6">
        <f t="shared" si="2"/>
        <v>73.5000000000008</v>
      </c>
      <c r="I84" s="6">
        <v>12</v>
      </c>
      <c r="J84" s="13">
        <f t="shared" si="3"/>
        <v>1722.0000000000095</v>
      </c>
    </row>
    <row r="85" spans="1:10" ht="12.75">
      <c r="A85" s="14" t="s">
        <v>217</v>
      </c>
      <c r="B85" s="14">
        <v>92</v>
      </c>
      <c r="C85" s="6">
        <v>688.5</v>
      </c>
      <c r="D85" s="6">
        <v>685.8</v>
      </c>
      <c r="E85" s="6">
        <v>688.5</v>
      </c>
      <c r="F85" s="6">
        <v>687.5</v>
      </c>
      <c r="G85" s="6">
        <v>98</v>
      </c>
      <c r="H85" s="6">
        <f t="shared" si="2"/>
        <v>181.30000000000223</v>
      </c>
      <c r="I85" s="6">
        <v>12</v>
      </c>
      <c r="J85" s="13">
        <f t="shared" si="3"/>
        <v>4527.600000000027</v>
      </c>
    </row>
    <row r="87" spans="5:10" ht="12.75">
      <c r="E87" s="15" t="s">
        <v>98</v>
      </c>
      <c r="J87" s="16">
        <f>SUM(J23:J85)</f>
        <v>237158.3459999996</v>
      </c>
    </row>
  </sheetData>
  <sheetProtection/>
  <mergeCells count="2">
    <mergeCell ref="A19:J19"/>
    <mergeCell ref="A1:J1"/>
  </mergeCells>
  <printOptions/>
  <pageMargins left="0.75" right="0.75" top="1" bottom="1" header="0.5" footer="0.5"/>
  <pageSetup fitToHeight="1" fitToWidth="1" orientation="landscape" scale="6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6" width="8.8515625" style="0" customWidth="1"/>
    <col min="7" max="7" width="11.7109375" style="0" bestFit="1" customWidth="1"/>
    <col min="8" max="8" width="8.8515625" style="0" customWidth="1"/>
    <col min="9" max="9" width="9.7109375" style="0" bestFit="1" customWidth="1"/>
    <col min="10" max="10" width="11.7109375" style="0" bestFit="1" customWidth="1"/>
    <col min="11" max="11" width="8.8515625" style="0" customWidth="1"/>
    <col min="12" max="12" width="9.7109375" style="0" bestFit="1" customWidth="1"/>
  </cols>
  <sheetData>
    <row r="2" ht="12.75">
      <c r="D2" s="5" t="s">
        <v>99</v>
      </c>
    </row>
    <row r="4" ht="12.75">
      <c r="B4" s="5" t="s">
        <v>221</v>
      </c>
    </row>
    <row r="7" spans="2:13" ht="12.75">
      <c r="B7" s="5" t="s">
        <v>100</v>
      </c>
      <c r="C7" s="5"/>
      <c r="G7" s="16">
        <f>'STORM '!G186</f>
        <v>300741.6</v>
      </c>
      <c r="J7" s="16"/>
      <c r="L7" s="27"/>
      <c r="M7" s="26"/>
    </row>
    <row r="8" spans="2:13" ht="12.75">
      <c r="B8" s="5"/>
      <c r="C8" s="5"/>
      <c r="G8" s="16"/>
      <c r="J8" s="27"/>
      <c r="L8" s="27"/>
      <c r="M8" s="26"/>
    </row>
    <row r="9" spans="2:13" ht="12.75">
      <c r="B9" s="5" t="s">
        <v>101</v>
      </c>
      <c r="C9" s="5"/>
      <c r="G9" s="16">
        <f>WATER!F15</f>
        <v>278975</v>
      </c>
      <c r="J9" s="16"/>
      <c r="L9" s="27"/>
      <c r="M9" s="26"/>
    </row>
    <row r="10" spans="2:13" ht="12.75">
      <c r="B10" s="5"/>
      <c r="C10" s="5"/>
      <c r="G10" s="16"/>
      <c r="J10" s="27"/>
      <c r="L10" s="27"/>
      <c r="M10" s="26"/>
    </row>
    <row r="11" spans="2:13" ht="12.75">
      <c r="B11" s="5" t="s">
        <v>102</v>
      </c>
      <c r="C11" s="5"/>
      <c r="G11" s="16">
        <f>'SANITARY SEWER'!G119</f>
        <v>313609.66</v>
      </c>
      <c r="J11" s="16"/>
      <c r="L11" s="27"/>
      <c r="M11" s="26"/>
    </row>
    <row r="12" spans="2:13" ht="12.75">
      <c r="B12" s="5"/>
      <c r="C12" s="5"/>
      <c r="G12" s="16"/>
      <c r="J12" s="27"/>
      <c r="L12" s="27"/>
      <c r="M12" s="26"/>
    </row>
    <row r="13" spans="2:13" ht="12.75">
      <c r="B13" s="5" t="s">
        <v>103</v>
      </c>
      <c r="C13" s="5"/>
      <c r="G13" s="16">
        <f>GRADING!F16</f>
        <v>409712</v>
      </c>
      <c r="J13" s="16"/>
      <c r="L13" s="27"/>
      <c r="M13" s="26"/>
    </row>
    <row r="14" spans="2:13" ht="12.75">
      <c r="B14" s="5"/>
      <c r="C14" s="5"/>
      <c r="G14" s="16"/>
      <c r="J14" s="27"/>
      <c r="L14" s="27"/>
      <c r="M14" s="26"/>
    </row>
    <row r="15" spans="2:13" ht="12.75">
      <c r="B15" s="5" t="s">
        <v>104</v>
      </c>
      <c r="C15" s="5"/>
      <c r="G15" s="16">
        <f>PAVING!I19</f>
        <v>1122103.3233333332</v>
      </c>
      <c r="J15" s="16"/>
      <c r="L15" s="27"/>
      <c r="M15" s="26"/>
    </row>
    <row r="16" spans="2:13" ht="12.75">
      <c r="B16" s="5"/>
      <c r="C16" s="5"/>
      <c r="G16" s="16"/>
      <c r="J16" s="27"/>
      <c r="L16" s="27"/>
      <c r="M16" s="26"/>
    </row>
    <row r="17" spans="2:13" ht="12.75">
      <c r="B17" s="5" t="s">
        <v>105</v>
      </c>
      <c r="C17" s="5"/>
      <c r="G17" s="16">
        <f>'RETAINING WALLS'!J13+'RETAINING WALLS'!J87</f>
        <v>261730.74599999946</v>
      </c>
      <c r="J17" s="16"/>
      <c r="L17" s="27"/>
      <c r="M17" s="26"/>
    </row>
    <row r="18" spans="2:13" ht="12.75">
      <c r="B18" s="5"/>
      <c r="C18" s="5"/>
      <c r="G18" s="16"/>
      <c r="J18" s="27"/>
      <c r="L18" s="27"/>
      <c r="M18" s="26"/>
    </row>
    <row r="19" spans="2:13" ht="12.75">
      <c r="B19" s="5"/>
      <c r="C19" s="5"/>
      <c r="G19" s="16"/>
      <c r="J19" s="27"/>
      <c r="L19" s="27"/>
      <c r="M19" s="26"/>
    </row>
    <row r="20" spans="2:13" ht="12.75">
      <c r="B20" s="5"/>
      <c r="C20" s="5" t="s">
        <v>22</v>
      </c>
      <c r="G20" s="16">
        <f>SUM(G7:G17)</f>
        <v>2686872.3293333324</v>
      </c>
      <c r="J20" s="16"/>
      <c r="L20" s="27"/>
      <c r="M20" s="26"/>
    </row>
    <row r="21" ht="12.75">
      <c r="G21" s="5"/>
    </row>
    <row r="25" ht="12.75">
      <c r="J25" s="16"/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Microsoft Office User</cp:lastModifiedBy>
  <cp:lastPrinted>2017-05-01T03:01:37Z</cp:lastPrinted>
  <dcterms:created xsi:type="dcterms:W3CDTF">2008-03-31T20:25:15Z</dcterms:created>
  <dcterms:modified xsi:type="dcterms:W3CDTF">2017-05-04T22:12:17Z</dcterms:modified>
  <cp:category/>
  <cp:version/>
  <cp:contentType/>
  <cp:contentStatus/>
</cp:coreProperties>
</file>